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userhome$\ESTV-01\U80820940\data\Documents\03 FG 12\2025 Berechnungstabelle\"/>
    </mc:Choice>
  </mc:AlternateContent>
  <xr:revisionPtr revIDLastSave="0" documentId="13_ncr:1_{4F1E7284-E9EF-4D18-94FD-C85531F6D4C2}" xr6:coauthVersionLast="47" xr6:coauthVersionMax="47" xr10:uidLastSave="{00000000-0000-0000-0000-000000000000}"/>
  <bookViews>
    <workbookView xWindow="2985" yWindow="2985" windowWidth="38700" windowHeight="15345" xr2:uid="{E9B9A7A6-AC61-44CE-8A39-F11D313140E0}"/>
  </bookViews>
  <sheets>
    <sheet name="Eingabe" sheetId="29" r:id="rId1"/>
    <sheet name="Quittung" sheetId="39" r:id="rId2"/>
    <sheet name="Versionierung" sheetId="40" r:id="rId3"/>
    <sheet name="Berechnungstabelle" sheetId="33" state="hidden" r:id="rId4"/>
  </sheets>
  <definedNames>
    <definedName name="_xlnm.Print_Area" localSheetId="0">Eingabe!$A$1:$F$89</definedName>
    <definedName name="_xlnm.Print_Area" localSheetId="1">Quittung!$A$1:$H$217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5" i="39" l="1"/>
  <c r="H214" i="39" s="1"/>
  <c r="F15" i="39" l="1"/>
  <c r="F16" i="39"/>
  <c r="F17" i="39"/>
  <c r="F11" i="39"/>
  <c r="F12" i="39"/>
  <c r="F9" i="39"/>
  <c r="F10" i="39"/>
  <c r="F13" i="39"/>
  <c r="F18" i="39"/>
  <c r="F20" i="39"/>
  <c r="F21" i="39"/>
  <c r="F19" i="39"/>
  <c r="F14" i="39"/>
  <c r="F99" i="33" l="1"/>
  <c r="A50" i="29" l="1"/>
  <c r="F35" i="33" l="1"/>
  <c r="F14" i="33"/>
  <c r="C137" i="39" l="1"/>
  <c r="C138" i="39" s="1"/>
  <c r="C139" i="39" s="1"/>
  <c r="C140" i="39" s="1"/>
  <c r="F22" i="39"/>
  <c r="F8" i="39"/>
  <c r="A36" i="39"/>
  <c r="A35" i="39"/>
  <c r="A30" i="39"/>
  <c r="D62" i="29" l="1"/>
  <c r="D58" i="29"/>
  <c r="A5" i="39"/>
  <c r="A4" i="39" l="1"/>
  <c r="A3" i="39"/>
  <c r="A120" i="33"/>
  <c r="A121" i="33" s="1"/>
  <c r="B121" i="33"/>
  <c r="C121" i="33"/>
  <c r="C122" i="33" s="1"/>
  <c r="C123" i="33" s="1"/>
  <c r="J121" i="33"/>
  <c r="B122" i="33"/>
  <c r="E122" i="33"/>
  <c r="E147" i="33" s="1"/>
  <c r="J122" i="33"/>
  <c r="B123" i="33"/>
  <c r="B115" i="39" s="1"/>
  <c r="E123" i="33"/>
  <c r="E148" i="33" s="1"/>
  <c r="J123" i="33"/>
  <c r="B124" i="33"/>
  <c r="B116" i="39" s="1"/>
  <c r="E124" i="33"/>
  <c r="E149" i="33" s="1"/>
  <c r="J124" i="33"/>
  <c r="B125" i="33"/>
  <c r="E125" i="33"/>
  <c r="J125" i="33"/>
  <c r="B126" i="33"/>
  <c r="E126" i="33"/>
  <c r="J126" i="33"/>
  <c r="B127" i="33"/>
  <c r="B119" i="39" s="1"/>
  <c r="E127" i="33"/>
  <c r="J127" i="33"/>
  <c r="B128" i="33"/>
  <c r="B120" i="39" s="1"/>
  <c r="E128" i="33"/>
  <c r="J128" i="33"/>
  <c r="B129" i="33"/>
  <c r="B121" i="39" s="1"/>
  <c r="E129" i="33"/>
  <c r="J129" i="33"/>
  <c r="B130" i="33"/>
  <c r="E130" i="33"/>
  <c r="J130" i="33"/>
  <c r="B131" i="33"/>
  <c r="B123" i="39" s="1"/>
  <c r="E131" i="33"/>
  <c r="J131" i="33"/>
  <c r="B132" i="33"/>
  <c r="B124" i="39" s="1"/>
  <c r="E132" i="33"/>
  <c r="J132" i="33"/>
  <c r="B133" i="33"/>
  <c r="E133" i="33"/>
  <c r="J133" i="33"/>
  <c r="B134" i="33"/>
  <c r="E134" i="33"/>
  <c r="J134" i="33"/>
  <c r="B135" i="33"/>
  <c r="B127" i="39" s="1"/>
  <c r="E135" i="33"/>
  <c r="J135" i="33"/>
  <c r="B136" i="33"/>
  <c r="B128" i="39" s="1"/>
  <c r="E136" i="33"/>
  <c r="J136" i="33"/>
  <c r="B137" i="33"/>
  <c r="B129" i="39" s="1"/>
  <c r="E137" i="33"/>
  <c r="J137" i="33"/>
  <c r="B138" i="33"/>
  <c r="E138" i="33"/>
  <c r="J138" i="33"/>
  <c r="B139" i="33"/>
  <c r="B131" i="39" s="1"/>
  <c r="E139" i="33"/>
  <c r="J139" i="33"/>
  <c r="B146" i="33"/>
  <c r="B137" i="39" s="1"/>
  <c r="D137" i="39" s="1"/>
  <c r="C146" i="33"/>
  <c r="J146" i="33"/>
  <c r="B147" i="33"/>
  <c r="C147" i="33"/>
  <c r="C148" i="33" s="1"/>
  <c r="C149" i="33" s="1"/>
  <c r="J147" i="33"/>
  <c r="B148" i="33"/>
  <c r="B139" i="39" s="1"/>
  <c r="J148" i="33"/>
  <c r="B149" i="33"/>
  <c r="B140" i="39" s="1"/>
  <c r="J149" i="33"/>
  <c r="F101" i="33"/>
  <c r="C113" i="39"/>
  <c r="A68" i="29"/>
  <c r="F73" i="33"/>
  <c r="F25" i="33"/>
  <c r="F35" i="39" s="1"/>
  <c r="F72" i="33"/>
  <c r="F74" i="33"/>
  <c r="F4" i="33"/>
  <c r="F30" i="39" s="1"/>
  <c r="F71" i="33"/>
  <c r="F70" i="33"/>
  <c r="F69" i="33"/>
  <c r="F47" i="33"/>
  <c r="F46" i="33"/>
  <c r="D39" i="29"/>
  <c r="A43" i="29"/>
  <c r="A44" i="29"/>
  <c r="D147" i="33" l="1"/>
  <c r="B138" i="39"/>
  <c r="D146" i="33"/>
  <c r="G132" i="33"/>
  <c r="G124" i="33"/>
  <c r="G147" i="33"/>
  <c r="G134" i="33"/>
  <c r="G126" i="33"/>
  <c r="F88" i="33"/>
  <c r="D122" i="33"/>
  <c r="A145" i="33"/>
  <c r="G136" i="33"/>
  <c r="G128" i="33"/>
  <c r="F49" i="33"/>
  <c r="F52" i="33" s="1"/>
  <c r="G138" i="33"/>
  <c r="G130" i="33"/>
  <c r="G122" i="33"/>
  <c r="D121" i="33"/>
  <c r="D113" i="39" s="1"/>
  <c r="A146" i="33"/>
  <c r="A147" i="33" s="1"/>
  <c r="A148" i="33" s="1"/>
  <c r="A149" i="33" s="1"/>
  <c r="A113" i="39"/>
  <c r="A137" i="39" s="1"/>
  <c r="A138" i="39" s="1"/>
  <c r="A139" i="39" s="1"/>
  <c r="A140" i="39" s="1"/>
  <c r="A122" i="33"/>
  <c r="A123" i="33" s="1"/>
  <c r="A124" i="33" s="1"/>
  <c r="A125" i="33" s="1"/>
  <c r="A126" i="33" s="1"/>
  <c r="A127" i="33" s="1"/>
  <c r="A128" i="33" s="1"/>
  <c r="A129" i="33" s="1"/>
  <c r="A130" i="33" s="1"/>
  <c r="A131" i="33" s="1"/>
  <c r="A132" i="33" s="1"/>
  <c r="A133" i="33" s="1"/>
  <c r="A134" i="33" s="1"/>
  <c r="A135" i="33" s="1"/>
  <c r="A136" i="33" s="1"/>
  <c r="A137" i="33" s="1"/>
  <c r="A138" i="33" s="1"/>
  <c r="A139" i="33" s="1"/>
  <c r="D149" i="33"/>
  <c r="D123" i="33"/>
  <c r="D115" i="39" s="1"/>
  <c r="C124" i="33"/>
  <c r="D148" i="33"/>
  <c r="B117" i="39"/>
  <c r="B125" i="39"/>
  <c r="F68" i="33"/>
  <c r="B118" i="39"/>
  <c r="B126" i="39"/>
  <c r="F67" i="33"/>
  <c r="G135" i="33"/>
  <c r="G131" i="33"/>
  <c r="G127" i="33"/>
  <c r="G123" i="33"/>
  <c r="F50" i="33"/>
  <c r="F86" i="33"/>
  <c r="F102" i="33"/>
  <c r="G101" i="33" s="1"/>
  <c r="B114" i="39"/>
  <c r="B122" i="39"/>
  <c r="B130" i="39"/>
  <c r="F48" i="33"/>
  <c r="G148" i="33"/>
  <c r="G137" i="33"/>
  <c r="G133" i="33"/>
  <c r="G129" i="33"/>
  <c r="G125" i="33"/>
  <c r="A112" i="39"/>
  <c r="A136" i="39" s="1"/>
  <c r="B113" i="39"/>
  <c r="D138" i="39"/>
  <c r="F23" i="39"/>
  <c r="A69" i="29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31" i="39"/>
  <c r="F49" i="39" l="1"/>
  <c r="G104" i="33"/>
  <c r="B69" i="29"/>
  <c r="F51" i="33"/>
  <c r="G52" i="33" s="1"/>
  <c r="E54" i="33" s="1"/>
  <c r="F89" i="33"/>
  <c r="G86" i="33" s="1"/>
  <c r="G99" i="33"/>
  <c r="F75" i="33"/>
  <c r="G74" i="33" s="1"/>
  <c r="G78" i="33" s="1"/>
  <c r="D124" i="33"/>
  <c r="C125" i="33"/>
  <c r="C116" i="39"/>
  <c r="C115" i="39"/>
  <c r="D114" i="39"/>
  <c r="C114" i="39"/>
  <c r="A114" i="39"/>
  <c r="D139" i="39"/>
  <c r="E79" i="39"/>
  <c r="A78" i="39"/>
  <c r="A77" i="39"/>
  <c r="A79" i="39"/>
  <c r="A76" i="39"/>
  <c r="A71" i="39"/>
  <c r="A70" i="39"/>
  <c r="A69" i="39"/>
  <c r="A68" i="39"/>
  <c r="A63" i="39"/>
  <c r="A62" i="39"/>
  <c r="A61" i="39"/>
  <c r="A59" i="39"/>
  <c r="A57" i="39"/>
  <c r="A56" i="39"/>
  <c r="A55" i="39"/>
  <c r="B50" i="39"/>
  <c r="A48" i="39"/>
  <c r="A47" i="39"/>
  <c r="A46" i="39"/>
  <c r="A45" i="39"/>
  <c r="A44" i="39"/>
  <c r="A43" i="39"/>
  <c r="A72" i="39"/>
  <c r="A64" i="39"/>
  <c r="F78" i="39"/>
  <c r="A45" i="29"/>
  <c r="A46" i="29"/>
  <c r="D48" i="29"/>
  <c r="G39" i="39" s="1"/>
  <c r="E48" i="29"/>
  <c r="G27" i="39" s="1"/>
  <c r="A60" i="33" l="1"/>
  <c r="F60" i="33"/>
  <c r="G51" i="39" s="1"/>
  <c r="G88" i="33"/>
  <c r="G92" i="33" s="1"/>
  <c r="G4" i="33"/>
  <c r="G5" i="33" s="1"/>
  <c r="E31" i="39" s="1"/>
  <c r="G25" i="33"/>
  <c r="F58" i="33"/>
  <c r="C126" i="33"/>
  <c r="D125" i="33"/>
  <c r="D116" i="39"/>
  <c r="C117" i="39"/>
  <c r="A115" i="39"/>
  <c r="D140" i="39"/>
  <c r="F79" i="39"/>
  <c r="F76" i="39"/>
  <c r="F7" i="33"/>
  <c r="G105" i="33" l="1"/>
  <c r="G106" i="33" s="1"/>
  <c r="G108" i="33" s="1"/>
  <c r="E30" i="39"/>
  <c r="G26" i="33"/>
  <c r="E36" i="39" s="1"/>
  <c r="C127" i="33"/>
  <c r="D126" i="33"/>
  <c r="D117" i="39"/>
  <c r="C118" i="39"/>
  <c r="A116" i="39"/>
  <c r="E35" i="39"/>
  <c r="F13" i="33"/>
  <c r="F15" i="33" s="1"/>
  <c r="G90" i="39"/>
  <c r="G89" i="39"/>
  <c r="E76" i="39"/>
  <c r="E121" i="33" l="1"/>
  <c r="G121" i="33" s="1"/>
  <c r="D127" i="33"/>
  <c r="C128" i="33"/>
  <c r="F26" i="33"/>
  <c r="D118" i="39"/>
  <c r="C119" i="39"/>
  <c r="A117" i="39"/>
  <c r="E78" i="39"/>
  <c r="J140" i="33" l="1"/>
  <c r="K140" i="33"/>
  <c r="F29" i="33"/>
  <c r="F36" i="39"/>
  <c r="G36" i="39" s="1"/>
  <c r="E146" i="33"/>
  <c r="G146" i="33" s="1"/>
  <c r="D128" i="33"/>
  <c r="C129" i="33"/>
  <c r="C120" i="39"/>
  <c r="D119" i="39"/>
  <c r="A118" i="39"/>
  <c r="K150" i="33" l="1"/>
  <c r="J150" i="33"/>
  <c r="F139" i="33"/>
  <c r="F127" i="33"/>
  <c r="F137" i="33"/>
  <c r="F125" i="33"/>
  <c r="F138" i="33"/>
  <c r="F131" i="33"/>
  <c r="F122" i="33"/>
  <c r="F130" i="33"/>
  <c r="F123" i="33"/>
  <c r="F129" i="33"/>
  <c r="F134" i="33"/>
  <c r="F135" i="33"/>
  <c r="F136" i="33"/>
  <c r="F121" i="33"/>
  <c r="F132" i="33"/>
  <c r="F128" i="33"/>
  <c r="F124" i="33"/>
  <c r="F126" i="33"/>
  <c r="F133" i="33"/>
  <c r="C130" i="33"/>
  <c r="C122" i="39" s="1"/>
  <c r="D129" i="33"/>
  <c r="D120" i="39"/>
  <c r="C121" i="39"/>
  <c r="A119" i="39"/>
  <c r="F146" i="33" l="1"/>
  <c r="F149" i="33"/>
  <c r="F147" i="33"/>
  <c r="F148" i="33"/>
  <c r="C131" i="33"/>
  <c r="C123" i="39" s="1"/>
  <c r="D130" i="33"/>
  <c r="D122" i="39" s="1"/>
  <c r="D121" i="39"/>
  <c r="E114" i="39"/>
  <c r="E138" i="39" s="1"/>
  <c r="E122" i="39"/>
  <c r="E125" i="39"/>
  <c r="E120" i="39"/>
  <c r="E128" i="39"/>
  <c r="E123" i="39"/>
  <c r="E117" i="39"/>
  <c r="E121" i="39"/>
  <c r="E124" i="39"/>
  <c r="E129" i="39"/>
  <c r="E127" i="39"/>
  <c r="E130" i="39"/>
  <c r="E115" i="39"/>
  <c r="E139" i="39" s="1"/>
  <c r="E116" i="39"/>
  <c r="E140" i="39" s="1"/>
  <c r="E113" i="39"/>
  <c r="E137" i="39" s="1"/>
  <c r="E131" i="39"/>
  <c r="E118" i="39"/>
  <c r="E126" i="39"/>
  <c r="E119" i="39"/>
  <c r="A120" i="39"/>
  <c r="D131" i="33" l="1"/>
  <c r="D123" i="39" s="1"/>
  <c r="C132" i="33"/>
  <c r="C124" i="39" s="1"/>
  <c r="A121" i="39"/>
  <c r="D132" i="33" l="1"/>
  <c r="D124" i="39" s="1"/>
  <c r="C133" i="33"/>
  <c r="C125" i="39" s="1"/>
  <c r="A122" i="39"/>
  <c r="C134" i="33" l="1"/>
  <c r="C126" i="39" s="1"/>
  <c r="D133" i="33"/>
  <c r="D125" i="39" s="1"/>
  <c r="A123" i="39"/>
  <c r="C135" i="33" l="1"/>
  <c r="D134" i="33"/>
  <c r="D126" i="39" s="1"/>
  <c r="A124" i="39"/>
  <c r="D135" i="33" l="1"/>
  <c r="D127" i="39" s="1"/>
  <c r="C136" i="33"/>
  <c r="C127" i="39"/>
  <c r="A125" i="39"/>
  <c r="C128" i="39"/>
  <c r="C137" i="33" l="1"/>
  <c r="D136" i="33"/>
  <c r="D128" i="39" s="1"/>
  <c r="A126" i="39"/>
  <c r="C138" i="33" l="1"/>
  <c r="D137" i="33"/>
  <c r="D129" i="39" s="1"/>
  <c r="C129" i="39"/>
  <c r="A127" i="39"/>
  <c r="C139" i="33" l="1"/>
  <c r="D139" i="33" s="1"/>
  <c r="D138" i="33"/>
  <c r="D130" i="39" s="1"/>
  <c r="C130" i="39"/>
  <c r="A128" i="39"/>
  <c r="C131" i="39" l="1"/>
  <c r="A129" i="39"/>
  <c r="D131" i="39"/>
  <c r="A130" i="39" l="1"/>
  <c r="F56" i="39"/>
  <c r="E62" i="39"/>
  <c r="H64" i="39" s="1"/>
  <c r="F57" i="39"/>
  <c r="F70" i="39"/>
  <c r="F60" i="39"/>
  <c r="F61" i="39"/>
  <c r="F68" i="39"/>
  <c r="F58" i="39"/>
  <c r="F55" i="39"/>
  <c r="F59" i="39"/>
  <c r="F62" i="39"/>
  <c r="F63" i="39"/>
  <c r="F71" i="39"/>
  <c r="A131" i="39" l="1"/>
  <c r="E70" i="39"/>
  <c r="H72" i="39" s="1"/>
  <c r="B68" i="29" l="1"/>
  <c r="B64" i="29" s="1"/>
  <c r="F48" i="39"/>
  <c r="F43" i="39"/>
  <c r="F44" i="39"/>
  <c r="F45" i="39"/>
  <c r="F47" i="39"/>
  <c r="F5" i="33"/>
  <c r="F46" i="39"/>
  <c r="E120" i="33" l="1"/>
  <c r="F120" i="33" s="1"/>
  <c r="E81" i="39"/>
  <c r="F31" i="39"/>
  <c r="G31" i="39" s="1"/>
  <c r="F8" i="33"/>
  <c r="F9" i="33" s="1"/>
  <c r="F18" i="33" s="1"/>
  <c r="F28" i="33" s="1"/>
  <c r="E49" i="39"/>
  <c r="H137" i="33" l="1"/>
  <c r="I137" i="33" s="1"/>
  <c r="H138" i="33"/>
  <c r="I138" i="33" s="1"/>
  <c r="G130" i="39" s="1"/>
  <c r="H139" i="33"/>
  <c r="E145" i="33"/>
  <c r="G120" i="33"/>
  <c r="H124" i="33"/>
  <c r="H125" i="33"/>
  <c r="H131" i="33"/>
  <c r="I131" i="33" s="1"/>
  <c r="H136" i="33"/>
  <c r="H134" i="33"/>
  <c r="H122" i="33"/>
  <c r="H135" i="33"/>
  <c r="H128" i="33"/>
  <c r="H126" i="33"/>
  <c r="I126" i="33" s="1"/>
  <c r="H133" i="33"/>
  <c r="I133" i="33" s="1"/>
  <c r="H132" i="33"/>
  <c r="H130" i="33"/>
  <c r="H129" i="33"/>
  <c r="I129" i="33" s="1"/>
  <c r="H123" i="33"/>
  <c r="H121" i="33"/>
  <c r="F113" i="39" s="1"/>
  <c r="F137" i="39" s="1"/>
  <c r="H127" i="33"/>
  <c r="I127" i="33" s="1"/>
  <c r="F34" i="33"/>
  <c r="F36" i="33" s="1"/>
  <c r="F30" i="33"/>
  <c r="E112" i="39"/>
  <c r="E136" i="39" s="1"/>
  <c r="G32" i="39"/>
  <c r="G37" i="39" s="1"/>
  <c r="G40" i="39" s="1"/>
  <c r="G145" i="33" l="1"/>
  <c r="F145" i="33"/>
  <c r="F39" i="33"/>
  <c r="F57" i="33" s="1"/>
  <c r="F125" i="39"/>
  <c r="F123" i="39"/>
  <c r="F130" i="39"/>
  <c r="F120" i="39"/>
  <c r="I128" i="33"/>
  <c r="G120" i="39" s="1"/>
  <c r="F117" i="39"/>
  <c r="I125" i="33"/>
  <c r="G117" i="39" s="1"/>
  <c r="I121" i="33"/>
  <c r="F119" i="39"/>
  <c r="F131" i="39"/>
  <c r="I139" i="33"/>
  <c r="G131" i="39" s="1"/>
  <c r="F127" i="39"/>
  <c r="I135" i="33"/>
  <c r="G127" i="39" s="1"/>
  <c r="F116" i="39"/>
  <c r="F140" i="39" s="1"/>
  <c r="I124" i="33"/>
  <c r="G116" i="39" s="1"/>
  <c r="F115" i="39"/>
  <c r="F139" i="39" s="1"/>
  <c r="I123" i="33"/>
  <c r="G115" i="39" s="1"/>
  <c r="F114" i="39"/>
  <c r="F138" i="39" s="1"/>
  <c r="I122" i="33"/>
  <c r="G114" i="39" s="1"/>
  <c r="F128" i="39"/>
  <c r="I136" i="33"/>
  <c r="G128" i="39" s="1"/>
  <c r="F124" i="39"/>
  <c r="I132" i="33"/>
  <c r="G124" i="39" s="1"/>
  <c r="F118" i="39"/>
  <c r="F121" i="39"/>
  <c r="G121" i="39"/>
  <c r="F126" i="39"/>
  <c r="I134" i="33"/>
  <c r="G126" i="39" s="1"/>
  <c r="F122" i="39"/>
  <c r="I130" i="33"/>
  <c r="G122" i="39" s="1"/>
  <c r="F129" i="39"/>
  <c r="G129" i="39"/>
  <c r="G125" i="39"/>
  <c r="G118" i="39"/>
  <c r="G119" i="39"/>
  <c r="G123" i="39"/>
  <c r="B51" i="39"/>
  <c r="E50" i="39"/>
  <c r="F59" i="33" l="1"/>
  <c r="F61" i="33" s="1"/>
  <c r="F77" i="33" s="1"/>
  <c r="F78" i="33" s="1"/>
  <c r="F79" i="33" s="1"/>
  <c r="F91" i="33" s="1"/>
  <c r="F92" i="33" s="1"/>
  <c r="F93" i="33" s="1"/>
  <c r="F111" i="33" s="1"/>
  <c r="H147" i="33"/>
  <c r="I147" i="33" s="1"/>
  <c r="G138" i="39" s="1"/>
  <c r="H149" i="33"/>
  <c r="I149" i="33" s="1"/>
  <c r="G140" i="39" s="1"/>
  <c r="H146" i="33"/>
  <c r="I146" i="33" s="1"/>
  <c r="G137" i="39" s="1"/>
  <c r="H148" i="33"/>
  <c r="I148" i="33" s="1"/>
  <c r="G139" i="39" s="1"/>
  <c r="I140" i="33"/>
  <c r="F112" i="33" s="1"/>
  <c r="A112" i="33" s="1"/>
  <c r="G113" i="39"/>
  <c r="G132" i="39" s="1"/>
  <c r="G64" i="39" l="1"/>
  <c r="G93" i="39" s="1"/>
  <c r="G141" i="39"/>
  <c r="G83" i="39" s="1"/>
  <c r="I150" i="33"/>
  <c r="F113" i="33" s="1"/>
  <c r="A113" i="33" s="1"/>
  <c r="D83" i="39" s="1"/>
  <c r="G52" i="39"/>
  <c r="E112" i="33"/>
  <c r="D82" i="39"/>
  <c r="G82" i="39"/>
  <c r="G65" i="39" l="1"/>
  <c r="G91" i="39"/>
  <c r="F114" i="33"/>
  <c r="E113" i="33"/>
  <c r="G72" i="39"/>
  <c r="G92" i="39" s="1"/>
  <c r="G94" i="39" l="1"/>
  <c r="G73" i="39"/>
  <c r="G84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 T. Ulrich</author>
  </authors>
  <commentList>
    <comment ref="B119" authorId="0" shapeId="0" xr:uid="{F4156F07-9318-46D1-A452-B907B93ADD3A}">
      <text>
        <r>
          <rPr>
            <b/>
            <sz val="9"/>
            <color indexed="81"/>
            <rFont val="Segoe UI"/>
            <family val="2"/>
          </rPr>
          <t>Stefan T. Ulrich:</t>
        </r>
        <r>
          <rPr>
            <sz val="9"/>
            <color indexed="81"/>
            <rFont val="Segoe UI"/>
            <family val="2"/>
          </rPr>
          <t xml:space="preserve">
Vorsteuer angefallen oder geltend gemacht???</t>
        </r>
      </text>
    </comment>
    <comment ref="B143" authorId="0" shapeId="0" xr:uid="{B15892D6-8C7D-45AC-8713-BDCD8B683466}">
      <text>
        <r>
          <rPr>
            <b/>
            <sz val="9"/>
            <color indexed="81"/>
            <rFont val="Segoe UI"/>
            <family val="2"/>
          </rPr>
          <t>Stefan T. Ulrich:</t>
        </r>
        <r>
          <rPr>
            <sz val="9"/>
            <color indexed="81"/>
            <rFont val="Segoe UI"/>
            <family val="2"/>
          </rPr>
          <t xml:space="preserve">
Vorsteuer angefallen oder geltend gemacht???</t>
        </r>
      </text>
    </comment>
  </commentList>
</comments>
</file>

<file path=xl/sharedStrings.xml><?xml version="1.0" encoding="utf-8"?>
<sst xmlns="http://schemas.openxmlformats.org/spreadsheetml/2006/main" count="324" uniqueCount="195">
  <si>
    <t>=</t>
  </si>
  <si>
    <t>./.</t>
  </si>
  <si>
    <t>Qualifikation</t>
  </si>
  <si>
    <t>-</t>
  </si>
  <si>
    <t>+</t>
  </si>
  <si>
    <t>Total Bemessungsgrundlage der Vorsteuerkürzung</t>
  </si>
  <si>
    <t>Vorsteuerkürzung objektbezogen</t>
  </si>
  <si>
    <t>Total</t>
  </si>
  <si>
    <t>Jahr</t>
  </si>
  <si>
    <t>Konto</t>
  </si>
  <si>
    <t>Subvention objektbezogen</t>
  </si>
  <si>
    <t>Subvention nicht objektbezogen</t>
  </si>
  <si>
    <t>Bisherige Nutzung im ausgenom-menen Bereich</t>
  </si>
  <si>
    <t>Bezeichnung</t>
  </si>
  <si>
    <t>Abschreibung</t>
  </si>
  <si>
    <t>Veränderung zum laufenden Jahr</t>
  </si>
  <si>
    <t>Quartal</t>
  </si>
  <si>
    <t xml:space="preserve">  </t>
  </si>
  <si>
    <t xml:space="preserve">   </t>
  </si>
  <si>
    <t>ER (Z 400)</t>
  </si>
  <si>
    <t>IR (Z 405)</t>
  </si>
  <si>
    <t>Total Bemessungsgrundlage der Vorsteuerkorrektur</t>
  </si>
  <si>
    <t>Differenz gem. Vorsteuerabstimmung:</t>
  </si>
  <si>
    <t>Diverses (z.B. Wert des Bodens)</t>
  </si>
  <si>
    <t>Ziffer</t>
  </si>
  <si>
    <t>Beschreibung</t>
  </si>
  <si>
    <t>Vorsteuer auf Material- und Dienstleistungsaufwand</t>
  </si>
  <si>
    <t>Vorsteuer auf Investitionen und übrigem Betriebsaufwand</t>
  </si>
  <si>
    <t>Total Ziff. 400 bis 420</t>
  </si>
  <si>
    <t>(ausgenommen)</t>
  </si>
  <si>
    <t>(übrige ausgenommene)</t>
  </si>
  <si>
    <t>(Leistungen im Ausland)</t>
  </si>
  <si>
    <t>(u.a. Exporte)</t>
  </si>
  <si>
    <t>Meldeverfahren</t>
  </si>
  <si>
    <t>Ausland</t>
  </si>
  <si>
    <t>Subvention (objektbezogen)</t>
  </si>
  <si>
    <t>Einnahmen aus hoheitlicher Tätigkeit objektbezogen</t>
  </si>
  <si>
    <t>Subventionen nicht objektbezogen</t>
  </si>
  <si>
    <t>Vorsteuerkorrektur objektbezogen</t>
  </si>
  <si>
    <t>nicht objektbezogene Vorsteuern</t>
  </si>
  <si>
    <t>Total verbleibende VOST</t>
  </si>
  <si>
    <t>Berechnung des Vorsteuerabzugsrechts bei Dienststellen</t>
  </si>
  <si>
    <t>Verbleibende Vorsteuer Ziffer 2.1</t>
  </si>
  <si>
    <t>Verbleibende objektbezogene Vorsteuer gemäss Ziffer 2.2</t>
  </si>
  <si>
    <t>2.4 Vorsteuerkürzung aufgrund anderer Subventionen</t>
  </si>
  <si>
    <t>Verbleibende Vorsteuer gemäss Ziffer 2.3</t>
  </si>
  <si>
    <t>Verbleibende Vorsteuer gemäss Ziffer 2.4</t>
  </si>
  <si>
    <t>Verbleibende Vorsteuer gemäss Ziffer 2.5</t>
  </si>
  <si>
    <t>Vorhandene Vorsteuern aus Vorjahren / Abschreibungsdauer 5 Jahre</t>
  </si>
  <si>
    <t>Vorhandene Vorsteuern aus Vorjahren / Abschreibungsdauer 20 Jahre</t>
  </si>
  <si>
    <t>Prozent</t>
  </si>
  <si>
    <t>Bemerkungen</t>
  </si>
  <si>
    <t>Nutzungsänderung gegenüber Vorjahr</t>
  </si>
  <si>
    <t>Einnahmen aus hoheitlicher Tätigkeit nicht objektbezogen</t>
  </si>
  <si>
    <t>Anteil ausgenommener Umsatz + Einnahmen aus hoheitlicher Tätigkeit nicht objektbezogen laufendes Jahr gemäss Ziffer 2.5:</t>
  </si>
  <si>
    <t>Total Bemessungsgrundlage der Vorsteuerkorrektur Vorjahr</t>
  </si>
  <si>
    <t>Anteil ausgenommener Umsatz + Einnahmen aus hoheitlicher Tätigkeit nicht objektbezogen Vorjahr gemäss obiger Berechnung:</t>
  </si>
  <si>
    <t>Verbleibende Vorsteuer</t>
  </si>
  <si>
    <t>Zinseinnahmen</t>
  </si>
  <si>
    <t>Einnahmen aus Wertpapierhandel</t>
  </si>
  <si>
    <t>2.1 Vorsteuerkürzung aufgrund objektbezogener Subventionen</t>
  </si>
  <si>
    <t>Variante 1: Stille Versteuerung</t>
  </si>
  <si>
    <t>Umsatz aus steuerbaren und optierten Leistungen</t>
  </si>
  <si>
    <t>Umsatz aus befreiten Leistungen</t>
  </si>
  <si>
    <t>Umsatz aus Leistungen im Ausland</t>
  </si>
  <si>
    <t>Umsatz aus übrigen von der Steuer ausgenommenen Leistungen</t>
  </si>
  <si>
    <t>Vorsteuerkorrektur aufgrund von Zinseinnahmen notwendig?</t>
  </si>
  <si>
    <t>Umsatz aus Zinseinnahmen und Einnahmen aus Wertpapierhandel</t>
  </si>
  <si>
    <t>Angefallene Vorsteuern (IR)</t>
  </si>
  <si>
    <t>Zinsertrag (interner und externer; Konto 440X)  und Einnahmen aus Wertpapierhandel</t>
  </si>
  <si>
    <t>Vorsteuerkürzung objektbezogen gem. eigener Berechnung</t>
  </si>
  <si>
    <t>Verbleibende Vorsteuer Variante 1</t>
  </si>
  <si>
    <t>Verbleibende Vorsteuer Variante 2</t>
  </si>
  <si>
    <t>Verbleibende Vorsteuer für weitere Berechnung</t>
  </si>
  <si>
    <t>Variante 2: gemäss eigener Berechnung</t>
  </si>
  <si>
    <t xml:space="preserve">2.5 Vorsteuerkorrektur aufgrund von ausgenommenen Leistungen und </t>
  </si>
  <si>
    <t xml:space="preserve">      nicht objektbezogener Einnahmen aus hoheitlicher Tätigkeit</t>
  </si>
  <si>
    <t>2.3 Vorsteuerkorrektur aufgrund von Zinseinnahmen und von</t>
  </si>
  <si>
    <t xml:space="preserve">      Einnahmen aus dem Handel mit Wertpapieren</t>
  </si>
  <si>
    <t>Nicht-objektbezogene Einnahmen aus hoheitlicher Tätigkeit</t>
  </si>
  <si>
    <t>Berechnung der Vorsteuerkürzung und Vorsteuerkorrektur</t>
  </si>
  <si>
    <t>Betrag</t>
  </si>
  <si>
    <t>Verbleibende objektbezogene Vorsteuer</t>
  </si>
  <si>
    <t>Angefallene objektbezogene Vorsteuer</t>
  </si>
  <si>
    <t>Total verbleibende Vorsteuer (objektbezogen + nicht objektbezogen)</t>
  </si>
  <si>
    <t>+ Angefallene nicht objektbezogene Vorsteuer</t>
  </si>
  <si>
    <t>Vorsteuerkürzung nicht objektbezogen aufgrund anderer Subventionen</t>
  </si>
  <si>
    <t>Vorsteuerkürzung aufgrund objektbezogener Subventionen</t>
  </si>
  <si>
    <t>Zinsertrag und Einnahmen aus Wertpapierhandel</t>
  </si>
  <si>
    <t>Vorsteuerkorrektur aufgrund Zinsertrag und Einnahmen aus Wertpapierhandel</t>
  </si>
  <si>
    <t>Vorsteuerkorrektur aufgrund Einnahmen aus objektbezogener hoheitlicher Tätigkeit</t>
  </si>
  <si>
    <t xml:space="preserve">Ausgenommener Umsatz (ohne Zinseinnahmen/Einnahmen aus dem Handel </t>
  </si>
  <si>
    <t>mit Wertpapieren) + Einnahmen aus hoheitlicher Tätigkeit nicht objektbezogen</t>
  </si>
  <si>
    <t>Korrekturen aufgrund Nutzungsänderungen (Eigenverbrauch/Einlageentsteuerung)</t>
  </si>
  <si>
    <t>Vorjahr: Steuerbarer und optierter Umsatz</t>
  </si>
  <si>
    <t>Tätigkeit (nicht objektbezogen)</t>
  </si>
  <si>
    <t>Liegt eine Nutzungsänderung vor, die eine Einlageentsteuerung/Eigenverbrauch auslöst?</t>
  </si>
  <si>
    <t>Nutzungsänderung (Einlageentsteuerung/Eigenverbrauch)?</t>
  </si>
  <si>
    <r>
      <t xml:space="preserve">Nutzungsänderung 20 Jahre </t>
    </r>
    <r>
      <rPr>
        <sz val="10"/>
        <rFont val="Arial"/>
        <family val="2"/>
      </rPr>
      <t>(+ = Einlageentsteuerung; - = Eigenverbrauch)</t>
    </r>
  </si>
  <si>
    <r>
      <t xml:space="preserve">Nutzungsänderung 5 Jahre </t>
    </r>
    <r>
      <rPr>
        <sz val="10"/>
        <rFont val="Arial"/>
        <family val="2"/>
      </rPr>
      <t>(+ = Einlageentsteuerung; - = Eigenverbrauch)</t>
    </r>
  </si>
  <si>
    <t>Zeitwert im laufenden Jahr</t>
  </si>
  <si>
    <t>2.2 Vorsteuerkorrektur aufgrund objektbezogener Einnahmen im nicht</t>
  </si>
  <si>
    <t xml:space="preserve">      unternehmerischen Bereich</t>
  </si>
  <si>
    <t>Einnahmen aus steuerbaren und optierten Leistungen</t>
  </si>
  <si>
    <t>Umsatz aus Zinseinnahmen</t>
  </si>
  <si>
    <t>Einnahmen aus Spenden</t>
  </si>
  <si>
    <t>Spenden</t>
  </si>
  <si>
    <t>Steuerbarer und optierter Umsatz + befreiter Umsatz + Leistungen im Ausland</t>
  </si>
  <si>
    <t>1. Erfassen der Erträge gemäss Jahresrechnung (ER und IR)</t>
  </si>
  <si>
    <t>4. Berechnungsmethode der Vorsteuerkürzung aufgrund objektbezogener Subventionen</t>
  </si>
  <si>
    <t>Gewählte Berechnungsmethode:</t>
  </si>
  <si>
    <t>5. Berechnungsmethode der Vorsteuerkorrektur aufgrund objektbezogener hoheitlicher Tätigkeit</t>
  </si>
  <si>
    <t>Abschreibungsdauer</t>
  </si>
  <si>
    <t>20 Jahre</t>
  </si>
  <si>
    <t>5 Jahre</t>
  </si>
  <si>
    <t>Erfasste Zahlen gemäss Jahresrechnung - Total pro Ertragsart</t>
  </si>
  <si>
    <t>Bisherige Nutzung im ausgenommenen Bereich</t>
  </si>
  <si>
    <t>MWST-rechtliche Qualifikation</t>
  </si>
  <si>
    <t>2. Erfassen der in den MWST-Abrechnungen deklarierten Vorsteuer und der in der Vorsteuerabstimmung festgestellten Differenzen</t>
  </si>
  <si>
    <t>Übersicht Berechnung Nutzungsänderung (Eigenverbrauch/Einlageentsteuerung)</t>
  </si>
  <si>
    <t>Massgebende Nutzung</t>
  </si>
  <si>
    <t>Zeile</t>
  </si>
  <si>
    <t>massgebende Nutzung</t>
  </si>
  <si>
    <t>Berechnung des Vorsteuerabzugsrechts</t>
  </si>
  <si>
    <t>Vorsteuerkorrekturen: gemischte Verwendung (Art. 30) und Eigenverbrauch (Art. 31)</t>
  </si>
  <si>
    <t>Einlageentsteuerung (Art. 32)</t>
  </si>
  <si>
    <t>Vorsteuerkürzungen (Art. 33 Abs. 2)</t>
  </si>
  <si>
    <t>Stille Versteuerung</t>
  </si>
  <si>
    <t>Gemeinwesen / DS</t>
  </si>
  <si>
    <t>Bitte füllen Sie die grau hinterlegten Zellen aus. Die übrigen Zellen sind nicht zu verändern, damit die korrekte Berechnung des Vorsteuerabzugs gewahrt bleibt.</t>
  </si>
  <si>
    <t>Die Ausführungen der MWST-Branchen-Info 19 Gemeinwesen, insbesondere des Kapitels F.3, sind zu beachten.</t>
  </si>
  <si>
    <t>Es ist im Einzelfall zu prüfen, ob die Berechnung des Vorsteuerabzugsrechts mit Hilfe dieses Formulars zu einem sachgerechten Ergebnis führt. Eine MWST-Kontrolle gemäss Art. 78 MWSTG bleibt vorbehalten.</t>
  </si>
  <si>
    <t>Nutzungsänderung</t>
  </si>
  <si>
    <t>angefallene Vorsteuer</t>
  </si>
  <si>
    <t>6. Nutzungsänderung</t>
  </si>
  <si>
    <t>2.6 Nutzungsänderung</t>
  </si>
  <si>
    <t>Von der Steuer ausgenommene Inlandleistungen, für die nicht optiert wurde / ohne Zinseinnahmen und ohne Einnahmen aus Wertpapierhandel</t>
  </si>
  <si>
    <t>Vorsteuerkorrektur gemischte Verwendung (ausgenommene Leistungen und hoheitliche Tätigkeit)</t>
  </si>
  <si>
    <t>Vorsteuerkorrektur aufgrund Einnahmen aus ausgenommenen Leistungen und hoheitlicher Tätigkeit</t>
  </si>
  <si>
    <t>Vorjahr: Ausgenommener Umsatz und Einnahmen aus hoheitlicher</t>
  </si>
  <si>
    <t>Vorsteuerkürzung aufgrund nicht objektbezogener Subventionen</t>
  </si>
  <si>
    <t>Deklaration in der MWST-Abrechnung</t>
  </si>
  <si>
    <t>Bisherige Nutzung im ausgenommenen und hoheitlichen Bereich</t>
  </si>
  <si>
    <r>
      <t xml:space="preserve">Nutzungsänderung 20 Jahre </t>
    </r>
    <r>
      <rPr>
        <sz val="11"/>
        <rFont val="Arial"/>
        <family val="2"/>
      </rPr>
      <t>(+ = Einlageentsteuerung; - = Eigenverbrauch)</t>
    </r>
  </si>
  <si>
    <r>
      <t xml:space="preserve">Nutzungsänderung 5 Jahre </t>
    </r>
    <r>
      <rPr>
        <sz val="11"/>
        <rFont val="Arial"/>
        <family val="2"/>
      </rPr>
      <t>(+ = Einlageentsteuerung; - = Eigenverbrauch)</t>
    </r>
  </si>
  <si>
    <t>MWST-Nr.</t>
  </si>
  <si>
    <r>
      <t xml:space="preserve">Eidgenössisches Finanzdepartement EFD
</t>
    </r>
    <r>
      <rPr>
        <b/>
        <sz val="7.5"/>
        <rFont val="Arial"/>
        <family val="2"/>
      </rPr>
      <t xml:space="preserve">
Eidgenössische Steuerverwaltung ESTV
</t>
    </r>
    <r>
      <rPr>
        <sz val="7.5"/>
        <rFont val="Arial"/>
        <family val="2"/>
      </rPr>
      <t>Hauptabteilung Mehrwertsteuer</t>
    </r>
  </si>
  <si>
    <t>Berechnungsblatt zu MWST-Branchen-Info Gemeinwesen</t>
  </si>
  <si>
    <t>Seite 1 von 2</t>
  </si>
  <si>
    <t>Seite 2 von 2</t>
  </si>
  <si>
    <t>Erläuterungen</t>
  </si>
  <si>
    <t>unabhängig des Steuersatzes</t>
  </si>
  <si>
    <t>Diverses</t>
  </si>
  <si>
    <t>Subventionen</t>
  </si>
  <si>
    <t>Einnahmen aus 
Wertpapierhandel</t>
  </si>
  <si>
    <t>Übertragungen im Meldeverfahren (Art. 38 MWSTG; Ziff. 225)</t>
  </si>
  <si>
    <t>z.B. Exporte (Art. 23 MWSTG; Ziff. 220)</t>
  </si>
  <si>
    <t>z.B. Wert des Bodens (Ziff. 280)</t>
  </si>
  <si>
    <t>Gebühren aus hoheitlicher Tätigkeit (Art. 18 Abs. 2 Bst. l MWSTG; Ziff. 910)</t>
  </si>
  <si>
    <t>Beiträge von Nichtgemeinwesen (Art. 18 Abs. 2 Bst. d MWSTG; Ziff. 910)</t>
  </si>
  <si>
    <t>objektbezogen</t>
  </si>
  <si>
    <t>nicht-objektbezogen</t>
  </si>
  <si>
    <t>Steuersätze</t>
  </si>
  <si>
    <t>Normalsatz</t>
  </si>
  <si>
    <t>reduzierter Satz</t>
  </si>
  <si>
    <t>Sondersatz</t>
  </si>
  <si>
    <t>Qualifikationsarten</t>
  </si>
  <si>
    <t>Der Mittelfluss kommt den allgemeinen Mitteln zu</t>
  </si>
  <si>
    <t>z.B. aus intern verrechneten Zinsen, Bankguthaben (Art. 21 Abs. 2 Ziff. 19 MWSTG; Ziff. 230)</t>
  </si>
  <si>
    <t>z.B. aus Verkauf von Aktien (Art. 21 Abs. 2 Ziff. 19 MWSTG; Ziff. 230)</t>
  </si>
  <si>
    <t>Leistungen im Ausland (Art. 7 und 8 MWSTG; Ziff. 221)</t>
  </si>
  <si>
    <t>Der Mittelfluss betrifft ein bestimmtes Objekt/Projekt</t>
  </si>
  <si>
    <t>Erläuterungen zur MWST-rechtlichen Qualifikation</t>
  </si>
  <si>
    <r>
      <t xml:space="preserve">z.B. Beiträge </t>
    </r>
    <r>
      <rPr>
        <b/>
        <sz val="12"/>
        <rFont val="Arial"/>
        <family val="2"/>
      </rPr>
      <t>anderer Gemeinwesen</t>
    </r>
    <r>
      <rPr>
        <sz val="12"/>
        <rFont val="Arial"/>
        <family val="2"/>
      </rPr>
      <t xml:space="preserve"> (Art. 18 Abs. 2 Bst. a-c MWSTG; Ziff. 900)</t>
    </r>
  </si>
  <si>
    <r>
      <t xml:space="preserve">z.B. </t>
    </r>
    <r>
      <rPr>
        <b/>
        <sz val="12"/>
        <rFont val="Arial"/>
        <family val="2"/>
      </rPr>
      <t>Leistungen zwischen DS des gleichen Gemeinwesens</t>
    </r>
    <r>
      <rPr>
        <sz val="12"/>
        <rFont val="Arial"/>
        <family val="2"/>
      </rPr>
      <t xml:space="preserve"> (Art. 21 Abs. 2 Ziff. 28 MWSTG; 
Ziff. 230)</t>
    </r>
  </si>
  <si>
    <r>
      <t xml:space="preserve">z.B. </t>
    </r>
    <r>
      <rPr>
        <b/>
        <sz val="12"/>
        <rFont val="Arial"/>
        <family val="2"/>
      </rPr>
      <t>Defizitdeckung des eigenen Gemeinwesens, Entnahmen aus Spezialfinanzierung</t>
    </r>
  </si>
  <si>
    <t>Steuerbar/optiert</t>
  </si>
  <si>
    <t>Hoheitlich</t>
  </si>
  <si>
    <t>Übrige Nicht-Entgelte</t>
  </si>
  <si>
    <t>Unbeachtlich</t>
  </si>
  <si>
    <t>Hoheitlich objektbezogen</t>
  </si>
  <si>
    <t>Hoheitlich nicht objektbezogen</t>
  </si>
  <si>
    <t>Übr. ausgenommene Leistungen</t>
  </si>
  <si>
    <t>Befreit</t>
  </si>
  <si>
    <t>Übr. Nicht-Entgelte Art.18/2/e - k MWSTG</t>
  </si>
  <si>
    <r>
      <t xml:space="preserve">z.B. </t>
    </r>
    <r>
      <rPr>
        <b/>
        <sz val="12"/>
        <rFont val="Arial"/>
        <family val="2"/>
      </rPr>
      <t>Schadenersatz, Dividenden</t>
    </r>
    <r>
      <rPr>
        <sz val="12"/>
        <rFont val="Arial"/>
        <family val="2"/>
      </rPr>
      <t xml:space="preserve"> und die übrigen Nicht-Entgelte gem. Art. 18 Abs. 2 Bst. e-k MWSTG; Ziff. 910)</t>
    </r>
  </si>
  <si>
    <t>Version</t>
  </si>
  <si>
    <t>Datum</t>
  </si>
  <si>
    <t>Änderungen / Bemerkungen</t>
  </si>
  <si>
    <t>Erste Version für das Jahr 2024</t>
  </si>
  <si>
    <t>Version 2024-1.1</t>
  </si>
  <si>
    <t>2024-1.0</t>
  </si>
  <si>
    <t>2024-1.1</t>
  </si>
  <si>
    <t>Übrige ausgenommene Leistungen</t>
  </si>
  <si>
    <t>Erläuterungen zur MWST-rechtlichen Qualifikation in der Eingabe-Tabelle ergänzt; 
keine Unterscheidung mehr "übrige Nicht-Entgelte" bezüglich objektbezogen und nicht-objektbezogen; 
Ergänzung Versionsnummer im Eingabe-Formular; Einfügen Tabellenblatt "Versionierung" mit Änderungen zur vorherigen Version; 
aufgrund der Anpassungen ergeben sich keine Auswirkungen auf die Berechnung; 
Überflüssige Makros wurden gelöscht. XLS-Datei nun ohne Makros.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</si>
</sst>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0.0%"/>
    <numFmt numFmtId="165" formatCode="0.0\ &quot;%&quot;"/>
    <numFmt numFmtId="166" formatCode="_ * #,##0_ ;_ * \-#,##0_ ;_ * &quot;-&quot;??_ ;_ @_ "/>
    <numFmt numFmtId="167" formatCode="0.00&quot;%&quot;"/>
  </numFmts>
  <fonts count="2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.5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b/>
      <i/>
      <sz val="12"/>
      <color theme="4"/>
      <name val="Arial"/>
      <family val="2"/>
    </font>
    <font>
      <b/>
      <sz val="15"/>
      <name val="Arial"/>
      <family val="2"/>
    </font>
    <font>
      <b/>
      <i/>
      <sz val="11"/>
      <color rgb="FFFF0000"/>
      <name val="Arial"/>
      <family val="2"/>
    </font>
    <font>
      <b/>
      <sz val="13"/>
      <name val="Arial"/>
      <family val="2"/>
    </font>
    <font>
      <b/>
      <i/>
      <sz val="11"/>
      <color theme="4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4" tint="0.39997558519241921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2499465926084170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theme="0" tint="-0.2499465926084170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rgb="FF0076BD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4" tint="0.39997558519241921"/>
      </left>
      <right/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auto="1"/>
      </bottom>
      <diagonal/>
    </border>
    <border>
      <left/>
      <right style="thin">
        <color theme="0" tint="-0.24994659260841701"/>
      </right>
      <top style="hair">
        <color auto="1"/>
      </top>
      <bottom style="hair">
        <color auto="1"/>
      </bottom>
      <diagonal/>
    </border>
    <border>
      <left/>
      <right style="thin">
        <color theme="0" tint="-0.24994659260841701"/>
      </right>
      <top style="hair">
        <color auto="1"/>
      </top>
      <bottom/>
      <diagonal/>
    </border>
    <border>
      <left/>
      <right style="thin">
        <color theme="0" tint="-0.24994659260841701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hair">
        <color auto="1"/>
      </bottom>
      <diagonal/>
    </border>
    <border>
      <left/>
      <right style="thin">
        <color indexed="64"/>
      </right>
      <top style="thin">
        <color theme="0" tint="-0.24994659260841701"/>
      </top>
      <bottom style="hair">
        <color auto="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9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 indent="1"/>
    </xf>
    <xf numFmtId="167" fontId="2" fillId="2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right" vertical="center" wrapText="1" indent="1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2" borderId="0" xfId="0" applyFont="1" applyFill="1"/>
    <xf numFmtId="0" fontId="7" fillId="0" borderId="0" xfId="0" applyFont="1"/>
    <xf numFmtId="0" fontId="6" fillId="0" borderId="0" xfId="0" applyFont="1"/>
    <xf numFmtId="0" fontId="6" fillId="2" borderId="0" xfId="0" applyFont="1" applyFill="1"/>
    <xf numFmtId="0" fontId="2" fillId="2" borderId="0" xfId="0" applyFont="1" applyFill="1"/>
    <xf numFmtId="0" fontId="7" fillId="2" borderId="0" xfId="0" applyFont="1" applyFill="1" applyAlignment="1">
      <alignment horizontal="right"/>
    </xf>
    <xf numFmtId="4" fontId="7" fillId="2" borderId="0" xfId="1" applyNumberFormat="1" applyFont="1" applyFill="1" applyAlignment="1" applyProtection="1">
      <alignment horizontal="right" indent="2"/>
    </xf>
    <xf numFmtId="0" fontId="7" fillId="2" borderId="9" xfId="0" applyFont="1" applyFill="1" applyBorder="1"/>
    <xf numFmtId="44" fontId="6" fillId="2" borderId="0" xfId="2" applyFont="1" applyFill="1" applyBorder="1" applyAlignment="1" applyProtection="1">
      <alignment horizontal="right" indent="1"/>
    </xf>
    <xf numFmtId="44" fontId="7" fillId="2" borderId="0" xfId="2" applyFont="1" applyFill="1" applyBorder="1" applyAlignment="1" applyProtection="1">
      <alignment horizontal="right" indent="2"/>
    </xf>
    <xf numFmtId="0" fontId="9" fillId="2" borderId="0" xfId="0" applyFont="1" applyFill="1" applyAlignment="1">
      <alignment vertical="top" wrapText="1"/>
    </xf>
    <xf numFmtId="44" fontId="7" fillId="2" borderId="9" xfId="2" applyFont="1" applyFill="1" applyBorder="1" applyAlignment="1" applyProtection="1">
      <alignment horizontal="right" indent="2"/>
    </xf>
    <xf numFmtId="44" fontId="7" fillId="2" borderId="0" xfId="2" applyFont="1" applyFill="1" applyProtection="1"/>
    <xf numFmtId="0" fontId="7" fillId="2" borderId="15" xfId="0" applyFont="1" applyFill="1" applyBorder="1"/>
    <xf numFmtId="0" fontId="7" fillId="0" borderId="0" xfId="0" applyFont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12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7" fillId="2" borderId="13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13" fillId="2" borderId="0" xfId="0" applyFont="1" applyFill="1" applyAlignment="1">
      <alignment horizontal="left" vertical="center"/>
    </xf>
    <xf numFmtId="44" fontId="6" fillId="2" borderId="0" xfId="2" applyFont="1" applyFill="1" applyBorder="1" applyAlignment="1" applyProtection="1">
      <alignment horizontal="right" indent="2"/>
    </xf>
    <xf numFmtId="44" fontId="7" fillId="2" borderId="0" xfId="2" applyFont="1" applyFill="1" applyAlignment="1" applyProtection="1">
      <alignment horizontal="right" indent="2"/>
    </xf>
    <xf numFmtId="44" fontId="6" fillId="0" borderId="15" xfId="2" applyFont="1" applyFill="1" applyBorder="1" applyAlignment="1" applyProtection="1">
      <alignment horizontal="right" vertical="top" indent="2"/>
    </xf>
    <xf numFmtId="44" fontId="6" fillId="2" borderId="15" xfId="2" applyFont="1" applyFill="1" applyBorder="1" applyAlignment="1" applyProtection="1">
      <alignment horizontal="right" indent="2"/>
    </xf>
    <xf numFmtId="0" fontId="1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0" fontId="2" fillId="2" borderId="0" xfId="0" applyNumberFormat="1" applyFont="1" applyFill="1" applyAlignment="1">
      <alignment horizontal="center" vertical="center"/>
    </xf>
    <xf numFmtId="167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/>
    </xf>
    <xf numFmtId="0" fontId="12" fillId="2" borderId="1" xfId="0" applyFont="1" applyFill="1" applyBorder="1" applyAlignment="1">
      <alignment vertical="top" wrapText="1"/>
    </xf>
    <xf numFmtId="44" fontId="2" fillId="2" borderId="0" xfId="2" applyFont="1" applyFill="1" applyBorder="1" applyAlignment="1" applyProtection="1">
      <alignment horizontal="right" indent="1"/>
    </xf>
    <xf numFmtId="10" fontId="7" fillId="2" borderId="0" xfId="0" applyNumberFormat="1" applyFont="1" applyFill="1" applyAlignment="1">
      <alignment horizontal="right" indent="2"/>
    </xf>
    <xf numFmtId="0" fontId="7" fillId="2" borderId="13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44" fontId="7" fillId="0" borderId="0" xfId="2" applyFont="1" applyFill="1" applyProtection="1"/>
    <xf numFmtId="44" fontId="6" fillId="2" borderId="0" xfId="2" applyFont="1" applyFill="1" applyAlignment="1" applyProtection="1">
      <alignment horizontal="right" indent="2"/>
    </xf>
    <xf numFmtId="44" fontId="2" fillId="2" borderId="0" xfId="2" applyFont="1" applyFill="1" applyAlignment="1" applyProtection="1">
      <alignment horizontal="right" vertical="center" wrapText="1" indent="2"/>
    </xf>
    <xf numFmtId="0" fontId="12" fillId="2" borderId="11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/>
    </xf>
    <xf numFmtId="0" fontId="11" fillId="0" borderId="2" xfId="0" applyFont="1" applyBorder="1"/>
    <xf numFmtId="0" fontId="11" fillId="0" borderId="0" xfId="0" applyFont="1" applyAlignment="1">
      <alignment horizontal="right"/>
    </xf>
    <xf numFmtId="44" fontId="11" fillId="0" borderId="0" xfId="2" applyFont="1" applyFill="1" applyBorder="1" applyAlignment="1" applyProtection="1">
      <alignment horizontal="right" indent="2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44" fontId="14" fillId="2" borderId="1" xfId="2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right"/>
    </xf>
    <xf numFmtId="0" fontId="11" fillId="2" borderId="1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vertical="top" wrapText="1"/>
    </xf>
    <xf numFmtId="10" fontId="6" fillId="2" borderId="0" xfId="0" applyNumberFormat="1" applyFont="1" applyFill="1" applyAlignment="1">
      <alignment horizontal="right" indent="2"/>
    </xf>
    <xf numFmtId="0" fontId="2" fillId="2" borderId="0" xfId="0" applyFont="1" applyFill="1" applyAlignment="1">
      <alignment horizontal="right" vertical="top"/>
    </xf>
    <xf numFmtId="0" fontId="2" fillId="2" borderId="9" xfId="0" applyFont="1" applyFill="1" applyBorder="1" applyAlignment="1">
      <alignment horizontal="right" vertical="top"/>
    </xf>
    <xf numFmtId="10" fontId="7" fillId="2" borderId="0" xfId="0" applyNumberFormat="1" applyFont="1" applyFill="1" applyAlignment="1">
      <alignment horizontal="right" vertical="top" indent="2"/>
    </xf>
    <xf numFmtId="0" fontId="6" fillId="2" borderId="0" xfId="0" applyFont="1" applyFill="1" applyAlignment="1">
      <alignment horizontal="left" vertical="center"/>
    </xf>
    <xf numFmtId="166" fontId="7" fillId="2" borderId="0" xfId="0" applyNumberFormat="1" applyFont="1" applyFill="1"/>
    <xf numFmtId="0" fontId="7" fillId="2" borderId="3" xfId="0" applyFont="1" applyFill="1" applyBorder="1"/>
    <xf numFmtId="44" fontId="7" fillId="2" borderId="0" xfId="2" applyFont="1" applyFill="1" applyBorder="1" applyAlignment="1" applyProtection="1">
      <alignment horizontal="right" vertical="top" indent="2"/>
    </xf>
    <xf numFmtId="44" fontId="2" fillId="2" borderId="0" xfId="2" applyFont="1" applyFill="1" applyProtection="1"/>
    <xf numFmtId="44" fontId="2" fillId="2" borderId="3" xfId="2" applyFont="1" applyFill="1" applyBorder="1" applyAlignment="1" applyProtection="1">
      <alignment horizontal="right"/>
    </xf>
    <xf numFmtId="44" fontId="7" fillId="2" borderId="3" xfId="2" applyFont="1" applyFill="1" applyBorder="1" applyAlignment="1" applyProtection="1">
      <alignment horizontal="right" indent="2"/>
    </xf>
    <xf numFmtId="44" fontId="2" fillId="2" borderId="0" xfId="2" applyFont="1" applyFill="1" applyAlignment="1" applyProtection="1">
      <alignment horizontal="right"/>
    </xf>
    <xf numFmtId="44" fontId="2" fillId="2" borderId="9" xfId="2" applyFont="1" applyFill="1" applyBorder="1" applyAlignment="1" applyProtection="1">
      <alignment horizontal="right"/>
    </xf>
    <xf numFmtId="44" fontId="6" fillId="2" borderId="9" xfId="2" applyFont="1" applyFill="1" applyBorder="1" applyAlignment="1" applyProtection="1">
      <alignment horizontal="right" indent="2"/>
    </xf>
    <xf numFmtId="0" fontId="7" fillId="2" borderId="0" xfId="0" quotePrefix="1" applyFont="1" applyFill="1" applyAlignment="1">
      <alignment horizontal="right"/>
    </xf>
    <xf numFmtId="10" fontId="7" fillId="2" borderId="0" xfId="0" applyNumberFormat="1" applyFont="1" applyFill="1" applyAlignment="1">
      <alignment horizontal="right" vertical="center"/>
    </xf>
    <xf numFmtId="10" fontId="7" fillId="0" borderId="0" xfId="0" applyNumberFormat="1" applyFont="1" applyAlignment="1">
      <alignment vertical="center"/>
    </xf>
    <xf numFmtId="44" fontId="7" fillId="2" borderId="0" xfId="2" applyFont="1" applyFill="1" applyAlignment="1" applyProtection="1">
      <alignment horizontal="right" vertical="top" indent="2"/>
    </xf>
    <xf numFmtId="44" fontId="7" fillId="2" borderId="0" xfId="2" applyFont="1" applyFill="1" applyAlignment="1" applyProtection="1">
      <alignment vertical="center"/>
    </xf>
    <xf numFmtId="0" fontId="6" fillId="0" borderId="15" xfId="0" applyFont="1" applyBorder="1" applyAlignment="1">
      <alignment horizontal="right" vertical="top"/>
    </xf>
    <xf numFmtId="0" fontId="12" fillId="2" borderId="15" xfId="0" applyFont="1" applyFill="1" applyBorder="1" applyAlignment="1">
      <alignment vertical="center"/>
    </xf>
    <xf numFmtId="0" fontId="12" fillId="2" borderId="15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/>
    </xf>
    <xf numFmtId="44" fontId="7" fillId="2" borderId="15" xfId="2" applyFont="1" applyFill="1" applyBorder="1" applyAlignment="1" applyProtection="1">
      <alignment horizontal="right" indent="2"/>
    </xf>
    <xf numFmtId="10" fontId="7" fillId="2" borderId="15" xfId="0" applyNumberFormat="1" applyFont="1" applyFill="1" applyBorder="1" applyAlignment="1">
      <alignment horizontal="right" indent="2"/>
    </xf>
    <xf numFmtId="0" fontId="2" fillId="2" borderId="3" xfId="0" applyFont="1" applyFill="1" applyBorder="1" applyAlignment="1">
      <alignment horizontal="right" vertical="top"/>
    </xf>
    <xf numFmtId="10" fontId="6" fillId="2" borderId="3" xfId="0" applyNumberFormat="1" applyFont="1" applyFill="1" applyBorder="1" applyAlignment="1">
      <alignment horizontal="right" vertical="top" indent="2"/>
    </xf>
    <xf numFmtId="0" fontId="7" fillId="2" borderId="0" xfId="0" applyFont="1" applyFill="1" applyAlignment="1">
      <alignment horizontal="left" wrapText="1"/>
    </xf>
    <xf numFmtId="164" fontId="7" fillId="2" borderId="0" xfId="0" applyNumberFormat="1" applyFont="1" applyFill="1" applyAlignment="1">
      <alignment horizontal="right"/>
    </xf>
    <xf numFmtId="44" fontId="12" fillId="2" borderId="1" xfId="2" applyFont="1" applyFill="1" applyBorder="1" applyAlignment="1" applyProtection="1">
      <alignment horizontal="center" vertical="center"/>
    </xf>
    <xf numFmtId="44" fontId="7" fillId="2" borderId="3" xfId="2" applyFont="1" applyFill="1" applyBorder="1" applyAlignment="1" applyProtection="1">
      <alignment horizontal="right" vertical="top" indent="2"/>
    </xf>
    <xf numFmtId="10" fontId="6" fillId="2" borderId="0" xfId="0" applyNumberFormat="1" applyFont="1" applyFill="1" applyAlignment="1">
      <alignment horizontal="right" vertical="top" indent="2"/>
    </xf>
    <xf numFmtId="166" fontId="6" fillId="2" borderId="0" xfId="0" applyNumberFormat="1" applyFont="1" applyFill="1"/>
    <xf numFmtId="0" fontId="6" fillId="2" borderId="15" xfId="0" applyFont="1" applyFill="1" applyBorder="1" applyAlignment="1">
      <alignment horizontal="right" vertical="top"/>
    </xf>
    <xf numFmtId="4" fontId="6" fillId="2" borderId="15" xfId="0" applyNumberFormat="1" applyFont="1" applyFill="1" applyBorder="1" applyAlignment="1">
      <alignment horizontal="right" vertical="top" indent="2"/>
    </xf>
    <xf numFmtId="10" fontId="6" fillId="2" borderId="15" xfId="0" applyNumberFormat="1" applyFont="1" applyFill="1" applyBorder="1" applyAlignment="1">
      <alignment horizontal="right" indent="2"/>
    </xf>
    <xf numFmtId="0" fontId="15" fillId="0" borderId="0" xfId="0" applyFont="1"/>
    <xf numFmtId="44" fontId="7" fillId="0" borderId="0" xfId="0" applyNumberFormat="1" applyFont="1" applyAlignment="1">
      <alignment horizontal="center"/>
    </xf>
    <xf numFmtId="0" fontId="12" fillId="2" borderId="1" xfId="0" applyFont="1" applyFill="1" applyBorder="1" applyAlignment="1">
      <alignment horizontal="center" vertical="top" wrapText="1"/>
    </xf>
    <xf numFmtId="0" fontId="7" fillId="3" borderId="0" xfId="0" applyFont="1" applyFill="1"/>
    <xf numFmtId="43" fontId="6" fillId="2" borderId="0" xfId="1" applyFont="1" applyFill="1" applyBorder="1" applyProtection="1"/>
    <xf numFmtId="10" fontId="2" fillId="2" borderId="9" xfId="0" applyNumberFormat="1" applyFont="1" applyFill="1" applyBorder="1" applyAlignment="1">
      <alignment horizontal="center" vertical="center"/>
    </xf>
    <xf numFmtId="167" fontId="2" fillId="2" borderId="9" xfId="0" applyNumberFormat="1" applyFont="1" applyFill="1" applyBorder="1" applyAlignment="1">
      <alignment horizontal="center" vertical="center"/>
    </xf>
    <xf numFmtId="165" fontId="2" fillId="3" borderId="0" xfId="0" applyNumberFormat="1" applyFont="1" applyFill="1" applyAlignment="1">
      <alignment horizontal="center"/>
    </xf>
    <xf numFmtId="0" fontId="14" fillId="2" borderId="9" xfId="0" applyFont="1" applyFill="1" applyBorder="1" applyAlignment="1">
      <alignment horizontal="left"/>
    </xf>
    <xf numFmtId="44" fontId="2" fillId="2" borderId="9" xfId="2" applyFont="1" applyFill="1" applyBorder="1" applyAlignment="1" applyProtection="1">
      <alignment horizontal="right" indent="1"/>
    </xf>
    <xf numFmtId="0" fontId="2" fillId="3" borderId="9" xfId="0" applyFont="1" applyFill="1" applyBorder="1" applyAlignment="1">
      <alignment horizontal="center" vertical="center"/>
    </xf>
    <xf numFmtId="167" fontId="2" fillId="2" borderId="9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4" fontId="2" fillId="2" borderId="0" xfId="2" applyFont="1" applyFill="1" applyBorder="1" applyAlignment="1" applyProtection="1">
      <alignment horizontal="right" vertical="center" indent="2"/>
    </xf>
    <xf numFmtId="44" fontId="2" fillId="2" borderId="9" xfId="2" applyFont="1" applyFill="1" applyBorder="1" applyAlignment="1" applyProtection="1">
      <alignment horizontal="right" vertical="center" indent="2"/>
    </xf>
    <xf numFmtId="167" fontId="14" fillId="2" borderId="0" xfId="0" applyNumberFormat="1" applyFont="1" applyFill="1" applyAlignment="1">
      <alignment horizontal="center" vertical="center"/>
    </xf>
    <xf numFmtId="0" fontId="6" fillId="2" borderId="0" xfId="0" applyFont="1" applyFill="1" applyProtection="1">
      <protection hidden="1"/>
    </xf>
    <xf numFmtId="0" fontId="6" fillId="0" borderId="0" xfId="0" applyFont="1" applyProtection="1">
      <protection hidden="1"/>
    </xf>
    <xf numFmtId="0" fontId="8" fillId="2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7" fillId="2" borderId="0" xfId="0" applyFont="1" applyFill="1" applyAlignment="1" applyProtection="1">
      <alignment horizontal="left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5" fillId="0" borderId="0" xfId="0" applyFont="1" applyProtection="1">
      <protection hidden="1"/>
    </xf>
    <xf numFmtId="0" fontId="6" fillId="2" borderId="15" xfId="0" applyFont="1" applyFill="1" applyBorder="1" applyProtection="1">
      <protection hidden="1"/>
    </xf>
    <xf numFmtId="44" fontId="6" fillId="2" borderId="15" xfId="2" applyFont="1" applyFill="1" applyBorder="1" applyAlignment="1" applyProtection="1">
      <alignment horizontal="left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7" fillId="0" borderId="0" xfId="0" applyFont="1" applyAlignment="1" applyProtection="1">
      <alignment vertical="top"/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7" fillId="2" borderId="0" xfId="0" applyFont="1" applyFill="1" applyAlignment="1" applyProtection="1">
      <alignment horizontal="left"/>
      <protection hidden="1"/>
    </xf>
    <xf numFmtId="44" fontId="7" fillId="2" borderId="0" xfId="2" applyFont="1" applyFill="1" applyBorder="1" applyAlignment="1" applyProtection="1">
      <alignment horizontal="left"/>
      <protection hidden="1"/>
    </xf>
    <xf numFmtId="44" fontId="7" fillId="2" borderId="0" xfId="0" applyNumberFormat="1" applyFont="1" applyFill="1" applyProtection="1">
      <protection hidden="1"/>
    </xf>
    <xf numFmtId="44" fontId="7" fillId="2" borderId="16" xfId="2" applyFont="1" applyFill="1" applyBorder="1" applyAlignment="1" applyProtection="1">
      <alignment horizontal="left" indent="2"/>
      <protection hidden="1"/>
    </xf>
    <xf numFmtId="0" fontId="6" fillId="2" borderId="0" xfId="0" applyFont="1" applyFill="1" applyAlignment="1" applyProtection="1">
      <alignment horizontal="left" indent="1"/>
      <protection hidden="1"/>
    </xf>
    <xf numFmtId="0" fontId="7" fillId="2" borderId="0" xfId="0" applyFont="1" applyFill="1" applyAlignment="1" applyProtection="1">
      <alignment horizontal="left" indent="3"/>
      <protection hidden="1"/>
    </xf>
    <xf numFmtId="164" fontId="7" fillId="2" borderId="0" xfId="3" applyNumberFormat="1" applyFont="1" applyFill="1" applyBorder="1" applyAlignment="1" applyProtection="1">
      <alignment horizontal="right"/>
      <protection hidden="1"/>
    </xf>
    <xf numFmtId="4" fontId="7" fillId="2" borderId="16" xfId="1" applyNumberFormat="1" applyFont="1" applyFill="1" applyBorder="1" applyAlignment="1" applyProtection="1">
      <alignment horizontal="left" indent="2"/>
      <protection hidden="1"/>
    </xf>
    <xf numFmtId="164" fontId="7" fillId="2" borderId="0" xfId="0" applyNumberFormat="1" applyFont="1" applyFill="1" applyAlignment="1" applyProtection="1">
      <alignment horizontal="right"/>
      <protection hidden="1"/>
    </xf>
    <xf numFmtId="0" fontId="7" fillId="2" borderId="0" xfId="0" applyFont="1" applyFill="1" applyAlignment="1" applyProtection="1">
      <alignment horizontal="right"/>
      <protection hidden="1"/>
    </xf>
    <xf numFmtId="44" fontId="7" fillId="0" borderId="0" xfId="0" applyNumberFormat="1" applyFont="1" applyProtection="1">
      <protection hidden="1"/>
    </xf>
    <xf numFmtId="0" fontId="7" fillId="2" borderId="0" xfId="0" applyFont="1" applyFill="1" applyAlignment="1" applyProtection="1">
      <alignment horizontal="left" wrapText="1"/>
      <protection hidden="1"/>
    </xf>
    <xf numFmtId="44" fontId="7" fillId="2" borderId="0" xfId="2" applyFont="1" applyFill="1" applyBorder="1" applyAlignment="1" applyProtection="1">
      <alignment horizontal="left" wrapText="1"/>
      <protection hidden="1"/>
    </xf>
    <xf numFmtId="44" fontId="7" fillId="2" borderId="16" xfId="2" applyFont="1" applyFill="1" applyBorder="1" applyAlignment="1" applyProtection="1">
      <alignment horizontal="left" vertical="center" indent="2"/>
      <protection hidden="1"/>
    </xf>
    <xf numFmtId="0" fontId="7" fillId="2" borderId="9" xfId="0" applyFont="1" applyFill="1" applyBorder="1" applyAlignment="1" applyProtection="1">
      <alignment horizontal="left" indent="3"/>
      <protection hidden="1"/>
    </xf>
    <xf numFmtId="0" fontId="7" fillId="2" borderId="9" xfId="0" applyFont="1" applyFill="1" applyBorder="1" applyAlignment="1" applyProtection="1">
      <alignment horizontal="left" wrapText="1"/>
      <protection hidden="1"/>
    </xf>
    <xf numFmtId="0" fontId="7" fillId="2" borderId="9" xfId="0" applyFont="1" applyFill="1" applyBorder="1" applyAlignment="1" applyProtection="1">
      <alignment horizontal="right"/>
      <protection hidden="1"/>
    </xf>
    <xf numFmtId="44" fontId="7" fillId="2" borderId="9" xfId="2" applyFont="1" applyFill="1" applyBorder="1" applyAlignment="1" applyProtection="1">
      <alignment horizontal="left" wrapText="1"/>
      <protection hidden="1"/>
    </xf>
    <xf numFmtId="10" fontId="7" fillId="2" borderId="0" xfId="0" applyNumberFormat="1" applyFont="1" applyFill="1" applyAlignment="1" applyProtection="1">
      <alignment horizontal="right"/>
      <protection hidden="1"/>
    </xf>
    <xf numFmtId="10" fontId="7" fillId="2" borderId="0" xfId="3" applyNumberFormat="1" applyFont="1" applyFill="1" applyBorder="1" applyAlignment="1" applyProtection="1">
      <alignment horizontal="right" indent="2"/>
      <protection hidden="1"/>
    </xf>
    <xf numFmtId="10" fontId="7" fillId="2" borderId="9" xfId="3" applyNumberFormat="1" applyFont="1" applyFill="1" applyBorder="1" applyAlignment="1" applyProtection="1">
      <alignment horizontal="right"/>
      <protection hidden="1"/>
    </xf>
    <xf numFmtId="0" fontId="7" fillId="2" borderId="16" xfId="0" applyFont="1" applyFill="1" applyBorder="1" applyAlignment="1" applyProtection="1">
      <alignment horizontal="left"/>
      <protection hidden="1"/>
    </xf>
    <xf numFmtId="10" fontId="7" fillId="2" borderId="12" xfId="3" applyNumberFormat="1" applyFont="1" applyFill="1" applyBorder="1" applyAlignment="1" applyProtection="1">
      <alignment horizontal="right"/>
      <protection hidden="1"/>
    </xf>
    <xf numFmtId="10" fontId="7" fillId="2" borderId="9" xfId="0" applyNumberFormat="1" applyFont="1" applyFill="1" applyBorder="1" applyAlignment="1" applyProtection="1">
      <alignment horizontal="right"/>
      <protection hidden="1"/>
    </xf>
    <xf numFmtId="0" fontId="7" fillId="2" borderId="0" xfId="0" applyFont="1" applyFill="1" applyAlignment="1" applyProtection="1">
      <alignment horizontal="left" indent="1"/>
      <protection hidden="1"/>
    </xf>
    <xf numFmtId="0" fontId="11" fillId="2" borderId="0" xfId="0" applyFont="1" applyFill="1" applyAlignment="1" applyProtection="1">
      <alignment horizontal="left" vertical="center"/>
      <protection hidden="1"/>
    </xf>
    <xf numFmtId="0" fontId="10" fillId="2" borderId="0" xfId="0" applyFont="1" applyFill="1" applyAlignment="1" applyProtection="1">
      <alignment horizontal="left" vertical="center"/>
      <protection hidden="1"/>
    </xf>
    <xf numFmtId="44" fontId="7" fillId="2" borderId="0" xfId="2" applyFont="1" applyFill="1" applyAlignment="1" applyProtection="1">
      <alignment horizontal="left" indent="2"/>
      <protection hidden="1"/>
    </xf>
    <xf numFmtId="0" fontId="6" fillId="2" borderId="2" xfId="0" applyFont="1" applyFill="1" applyBorder="1" applyProtection="1">
      <protection hidden="1"/>
    </xf>
    <xf numFmtId="44" fontId="6" fillId="2" borderId="0" xfId="2" applyFont="1" applyFill="1" applyBorder="1" applyAlignment="1" applyProtection="1">
      <alignment horizontal="left"/>
      <protection hidden="1"/>
    </xf>
    <xf numFmtId="0" fontId="7" fillId="0" borderId="0" xfId="0" applyFont="1" applyAlignment="1" applyProtection="1">
      <alignment horizontal="left"/>
      <protection hidden="1"/>
    </xf>
    <xf numFmtId="0" fontId="6" fillId="2" borderId="0" xfId="0" applyFont="1" applyFill="1" applyAlignment="1" applyProtection="1">
      <alignment horizontal="left" wrapText="1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0" fontId="9" fillId="2" borderId="0" xfId="0" applyFont="1" applyFill="1" applyProtection="1">
      <protection hidden="1"/>
    </xf>
    <xf numFmtId="0" fontId="17" fillId="2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10" fillId="2" borderId="0" xfId="0" applyFont="1" applyFill="1" applyAlignment="1" applyProtection="1">
      <alignment horizontal="right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10" fontId="9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left"/>
      <protection hidden="1"/>
    </xf>
    <xf numFmtId="0" fontId="9" fillId="2" borderId="17" xfId="0" applyFont="1" applyFill="1" applyBorder="1" applyProtection="1">
      <protection hidden="1"/>
    </xf>
    <xf numFmtId="0" fontId="9" fillId="2" borderId="15" xfId="0" applyFont="1" applyFill="1" applyBorder="1" applyProtection="1">
      <protection hidden="1"/>
    </xf>
    <xf numFmtId="44" fontId="9" fillId="2" borderId="15" xfId="2" applyFont="1" applyFill="1" applyBorder="1" applyAlignment="1" applyProtection="1">
      <alignment horizontal="left"/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9" fillId="2" borderId="0" xfId="2" applyFont="1" applyFill="1" applyBorder="1" applyAlignment="1" applyProtection="1">
      <protection hidden="1"/>
    </xf>
    <xf numFmtId="0" fontId="10" fillId="2" borderId="7" xfId="0" applyFont="1" applyFill="1" applyBorder="1" applyAlignment="1" applyProtection="1">
      <alignment horizontal="left" vertical="center"/>
      <protection hidden="1"/>
    </xf>
    <xf numFmtId="0" fontId="10" fillId="2" borderId="8" xfId="0" applyFont="1" applyFill="1" applyBorder="1" applyAlignment="1" applyProtection="1">
      <alignment horizontal="left" vertical="center"/>
      <protection hidden="1"/>
    </xf>
    <xf numFmtId="0" fontId="10" fillId="2" borderId="18" xfId="0" applyFont="1" applyFill="1" applyBorder="1" applyAlignment="1" applyProtection="1">
      <alignment horizontal="left" vertical="center"/>
      <protection hidden="1"/>
    </xf>
    <xf numFmtId="44" fontId="9" fillId="2" borderId="25" xfId="2" applyFont="1" applyFill="1" applyBorder="1" applyAlignment="1" applyProtection="1">
      <alignment horizontal="right" indent="2"/>
      <protection hidden="1"/>
    </xf>
    <xf numFmtId="0" fontId="10" fillId="2" borderId="5" xfId="0" applyFont="1" applyFill="1" applyBorder="1" applyAlignment="1" applyProtection="1">
      <alignment horizontal="left" vertical="center"/>
      <protection hidden="1"/>
    </xf>
    <xf numFmtId="3" fontId="10" fillId="2" borderId="5" xfId="0" applyNumberFormat="1" applyFont="1" applyFill="1" applyBorder="1" applyAlignment="1" applyProtection="1">
      <alignment horizontal="right" vertical="center" indent="2"/>
      <protection hidden="1"/>
    </xf>
    <xf numFmtId="0" fontId="18" fillId="2" borderId="0" xfId="0" applyFont="1" applyFill="1" applyProtection="1">
      <protection hidden="1"/>
    </xf>
    <xf numFmtId="0" fontId="10" fillId="2" borderId="6" xfId="0" applyFont="1" applyFill="1" applyBorder="1" applyAlignment="1" applyProtection="1">
      <alignment horizontal="left" vertical="center"/>
      <protection hidden="1"/>
    </xf>
    <xf numFmtId="3" fontId="10" fillId="2" borderId="6" xfId="0" applyNumberFormat="1" applyFont="1" applyFill="1" applyBorder="1" applyAlignment="1" applyProtection="1">
      <alignment horizontal="right" vertical="center" indent="2"/>
      <protection hidden="1"/>
    </xf>
    <xf numFmtId="3" fontId="10" fillId="2" borderId="0" xfId="0" applyNumberFormat="1" applyFont="1" applyFill="1" applyAlignment="1" applyProtection="1">
      <alignment horizontal="right" vertical="center" indent="2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Alignment="1" applyProtection="1">
      <alignment vertical="top"/>
      <protection hidden="1"/>
    </xf>
    <xf numFmtId="0" fontId="10" fillId="0" borderId="0" xfId="0" applyFont="1" applyAlignment="1" applyProtection="1">
      <alignment vertical="top"/>
      <protection hidden="1"/>
    </xf>
    <xf numFmtId="0" fontId="17" fillId="0" borderId="0" xfId="0" applyFont="1" applyAlignment="1" applyProtection="1">
      <alignment horizontal="right"/>
      <protection hidden="1"/>
    </xf>
    <xf numFmtId="165" fontId="10" fillId="2" borderId="0" xfId="0" applyNumberFormat="1" applyFont="1" applyFill="1" applyAlignment="1" applyProtection="1">
      <alignment horizontal="center"/>
      <protection hidden="1"/>
    </xf>
    <xf numFmtId="0" fontId="9" fillId="2" borderId="6" xfId="0" applyFont="1" applyFill="1" applyBorder="1" applyAlignment="1" applyProtection="1">
      <alignment horizontal="center"/>
      <protection hidden="1"/>
    </xf>
    <xf numFmtId="167" fontId="10" fillId="2" borderId="6" xfId="0" applyNumberFormat="1" applyFont="1" applyFill="1" applyBorder="1" applyAlignment="1" applyProtection="1">
      <alignment horizontal="center"/>
      <protection hidden="1"/>
    </xf>
    <xf numFmtId="0" fontId="9" fillId="2" borderId="19" xfId="0" applyFont="1" applyFill="1" applyBorder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center" vertical="center"/>
      <protection locked="0"/>
    </xf>
    <xf numFmtId="0" fontId="9" fillId="5" borderId="4" xfId="0" applyFont="1" applyFill="1" applyBorder="1" applyAlignment="1" applyProtection="1">
      <alignment vertical="center"/>
      <protection hidden="1"/>
    </xf>
    <xf numFmtId="0" fontId="9" fillId="5" borderId="4" xfId="0" applyFont="1" applyFill="1" applyBorder="1" applyAlignment="1" applyProtection="1">
      <alignment horizontal="center" vertical="center"/>
      <protection hidden="1"/>
    </xf>
    <xf numFmtId="44" fontId="10" fillId="4" borderId="10" xfId="2" applyFont="1" applyFill="1" applyBorder="1" applyAlignment="1" applyProtection="1">
      <alignment horizontal="right" vertical="center" indent="2"/>
      <protection locked="0"/>
    </xf>
    <xf numFmtId="44" fontId="10" fillId="4" borderId="6" xfId="2" applyFont="1" applyFill="1" applyBorder="1" applyAlignment="1" applyProtection="1">
      <alignment horizontal="right" vertical="center" indent="2"/>
      <protection locked="0"/>
    </xf>
    <xf numFmtId="44" fontId="10" fillId="4" borderId="19" xfId="2" applyFont="1" applyFill="1" applyBorder="1" applyAlignment="1" applyProtection="1">
      <alignment horizontal="right" vertical="center" indent="2"/>
      <protection locked="0"/>
    </xf>
    <xf numFmtId="0" fontId="9" fillId="5" borderId="4" xfId="0" applyFont="1" applyFill="1" applyBorder="1" applyAlignment="1" applyProtection="1">
      <alignment horizontal="left" vertical="center"/>
      <protection hidden="1"/>
    </xf>
    <xf numFmtId="0" fontId="9" fillId="5" borderId="1" xfId="0" applyFont="1" applyFill="1" applyBorder="1" applyAlignment="1" applyProtection="1">
      <alignment vertical="center"/>
      <protection hidden="1"/>
    </xf>
    <xf numFmtId="0" fontId="9" fillId="5" borderId="21" xfId="0" applyFont="1" applyFill="1" applyBorder="1" applyAlignment="1" applyProtection="1">
      <alignment horizontal="center" vertical="center"/>
      <protection hidden="1"/>
    </xf>
    <xf numFmtId="0" fontId="9" fillId="5" borderId="1" xfId="0" applyFont="1" applyFill="1" applyBorder="1" applyAlignment="1" applyProtection="1">
      <alignment horizontal="center" vertical="center"/>
      <protection hidden="1"/>
    </xf>
    <xf numFmtId="44" fontId="10" fillId="4" borderId="22" xfId="2" applyFont="1" applyFill="1" applyBorder="1" applyAlignment="1" applyProtection="1">
      <alignment horizontal="right" vertical="center" indent="2"/>
      <protection locked="0"/>
    </xf>
    <xf numFmtId="44" fontId="10" fillId="4" borderId="7" xfId="2" applyFont="1" applyFill="1" applyBorder="1" applyAlignment="1" applyProtection="1">
      <alignment horizontal="left" vertical="center" indent="2"/>
      <protection locked="0"/>
    </xf>
    <xf numFmtId="44" fontId="10" fillId="4" borderId="23" xfId="2" applyFont="1" applyFill="1" applyBorder="1" applyAlignment="1" applyProtection="1">
      <alignment horizontal="right" vertical="center" indent="2"/>
      <protection locked="0"/>
    </xf>
    <xf numFmtId="44" fontId="10" fillId="4" borderId="8" xfId="2" applyFont="1" applyFill="1" applyBorder="1" applyAlignment="1" applyProtection="1">
      <alignment horizontal="left" vertical="center" indent="2"/>
      <protection locked="0"/>
    </xf>
    <xf numFmtId="44" fontId="10" fillId="4" borderId="24" xfId="2" applyFont="1" applyFill="1" applyBorder="1" applyAlignment="1" applyProtection="1">
      <alignment horizontal="right" vertical="center" indent="2"/>
      <protection locked="0"/>
    </xf>
    <xf numFmtId="44" fontId="10" fillId="4" borderId="18" xfId="2" applyFont="1" applyFill="1" applyBorder="1" applyAlignment="1" applyProtection="1">
      <alignment horizontal="left" vertical="center" indent="2"/>
      <protection locked="0"/>
    </xf>
    <xf numFmtId="44" fontId="10" fillId="4" borderId="5" xfId="2" applyFont="1" applyFill="1" applyBorder="1" applyAlignment="1" applyProtection="1">
      <alignment horizontal="left" vertical="center" indent="2"/>
      <protection locked="0"/>
    </xf>
    <xf numFmtId="44" fontId="10" fillId="4" borderId="6" xfId="2" applyFont="1" applyFill="1" applyBorder="1" applyAlignment="1" applyProtection="1">
      <alignment horizontal="left" vertical="center" indent="2"/>
      <protection locked="0"/>
    </xf>
    <xf numFmtId="44" fontId="10" fillId="4" borderId="11" xfId="2" applyFont="1" applyFill="1" applyBorder="1" applyAlignment="1" applyProtection="1">
      <alignment horizontal="right" vertical="center" indent="2"/>
      <protection locked="0"/>
    </xf>
    <xf numFmtId="44" fontId="10" fillId="4" borderId="0" xfId="2" applyFont="1" applyFill="1" applyBorder="1" applyAlignment="1" applyProtection="1">
      <alignment horizontal="right" vertical="center" indent="2"/>
      <protection locked="0"/>
    </xf>
    <xf numFmtId="0" fontId="9" fillId="2" borderId="0" xfId="0" applyFont="1" applyFill="1" applyAlignment="1" applyProtection="1">
      <alignment wrapText="1"/>
      <protection hidden="1"/>
    </xf>
    <xf numFmtId="167" fontId="10" fillId="4" borderId="6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horizontal="center" vertical="top" wrapText="1"/>
      <protection hidden="1"/>
    </xf>
    <xf numFmtId="0" fontId="6" fillId="2" borderId="0" xfId="0" applyFont="1" applyFill="1" applyAlignment="1" applyProtection="1">
      <alignment vertical="top" wrapText="1"/>
      <protection hidden="1"/>
    </xf>
    <xf numFmtId="44" fontId="7" fillId="2" borderId="0" xfId="2" applyFont="1" applyFill="1" applyBorder="1" applyAlignment="1" applyProtection="1">
      <alignment horizontal="right" vertical="center" indent="2"/>
      <protection hidden="1"/>
    </xf>
    <xf numFmtId="10" fontId="7" fillId="2" borderId="0" xfId="0" applyNumberFormat="1" applyFont="1" applyFill="1" applyAlignment="1" applyProtection="1">
      <alignment horizontal="center" vertical="center"/>
      <protection hidden="1"/>
    </xf>
    <xf numFmtId="167" fontId="7" fillId="2" borderId="0" xfId="0" applyNumberFormat="1" applyFont="1" applyFill="1" applyAlignment="1" applyProtection="1">
      <alignment horizontal="center" vertical="center"/>
      <protection hidden="1"/>
    </xf>
    <xf numFmtId="44" fontId="7" fillId="2" borderId="0" xfId="2" applyFont="1" applyFill="1" applyBorder="1" applyAlignment="1" applyProtection="1">
      <alignment horizontal="left" vertical="center" indent="2"/>
      <protection hidden="1"/>
    </xf>
    <xf numFmtId="44" fontId="7" fillId="2" borderId="0" xfId="2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Alignment="1" applyProtection="1">
      <alignment horizontal="center"/>
      <protection hidden="1"/>
    </xf>
    <xf numFmtId="44" fontId="7" fillId="2" borderId="9" xfId="2" applyFont="1" applyFill="1" applyBorder="1" applyAlignment="1" applyProtection="1">
      <alignment horizontal="left" vertical="center" indent="2"/>
      <protection hidden="1"/>
    </xf>
    <xf numFmtId="10" fontId="7" fillId="2" borderId="9" xfId="0" applyNumberFormat="1" applyFont="1" applyFill="1" applyBorder="1" applyAlignment="1" applyProtection="1">
      <alignment horizontal="center" vertical="center"/>
      <protection hidden="1"/>
    </xf>
    <xf numFmtId="167" fontId="7" fillId="2" borderId="9" xfId="0" applyNumberFormat="1" applyFont="1" applyFill="1" applyBorder="1" applyAlignment="1" applyProtection="1">
      <alignment horizontal="center" vertical="center"/>
      <protection hidden="1"/>
    </xf>
    <xf numFmtId="44" fontId="7" fillId="2" borderId="9" xfId="2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Alignment="1" applyProtection="1">
      <alignment horizontal="left"/>
      <protection hidden="1"/>
    </xf>
    <xf numFmtId="165" fontId="7" fillId="2" borderId="0" xfId="0" applyNumberFormat="1" applyFont="1" applyFill="1" applyAlignment="1" applyProtection="1">
      <alignment horizontal="center"/>
      <protection hidden="1"/>
    </xf>
    <xf numFmtId="167" fontId="7" fillId="2" borderId="0" xfId="0" applyNumberFormat="1" applyFont="1" applyFill="1" applyAlignment="1" applyProtection="1">
      <alignment horizontal="center"/>
      <protection hidden="1"/>
    </xf>
    <xf numFmtId="165" fontId="7" fillId="2" borderId="0" xfId="0" applyNumberFormat="1" applyFont="1" applyFill="1" applyAlignment="1" applyProtection="1">
      <alignment horizontal="left"/>
      <protection hidden="1"/>
    </xf>
    <xf numFmtId="44" fontId="7" fillId="2" borderId="0" xfId="2" applyFont="1" applyFill="1" applyBorder="1" applyAlignment="1" applyProtection="1">
      <alignment horizontal="right" indent="1"/>
      <protection hidden="1"/>
    </xf>
    <xf numFmtId="0" fontId="6" fillId="2" borderId="14" xfId="0" applyFont="1" applyFill="1" applyBorder="1" applyAlignment="1" applyProtection="1">
      <alignment horizontal="center"/>
      <protection hidden="1"/>
    </xf>
    <xf numFmtId="44" fontId="7" fillId="2" borderId="14" xfId="2" applyFont="1" applyFill="1" applyBorder="1" applyAlignment="1" applyProtection="1">
      <alignment horizontal="right" vertical="center" indent="2"/>
      <protection hidden="1"/>
    </xf>
    <xf numFmtId="10" fontId="7" fillId="2" borderId="14" xfId="0" applyNumberFormat="1" applyFont="1" applyFill="1" applyBorder="1" applyAlignment="1" applyProtection="1">
      <alignment horizontal="center" vertical="center"/>
      <protection hidden="1"/>
    </xf>
    <xf numFmtId="44" fontId="7" fillId="2" borderId="14" xfId="2" applyFont="1" applyFill="1" applyBorder="1" applyAlignment="1" applyProtection="1">
      <alignment horizontal="right" indent="1"/>
      <protection hidden="1"/>
    </xf>
    <xf numFmtId="167" fontId="7" fillId="2" borderId="14" xfId="0" applyNumberFormat="1" applyFont="1" applyFill="1" applyBorder="1" applyAlignment="1" applyProtection="1">
      <alignment horizontal="center"/>
      <protection hidden="1"/>
    </xf>
    <xf numFmtId="44" fontId="7" fillId="2" borderId="9" xfId="2" applyFont="1" applyFill="1" applyBorder="1" applyAlignment="1" applyProtection="1">
      <alignment horizontal="left"/>
      <protection hidden="1"/>
    </xf>
    <xf numFmtId="0" fontId="21" fillId="2" borderId="0" xfId="0" applyFont="1" applyFill="1" applyAlignment="1" applyProtection="1">
      <alignment wrapText="1"/>
      <protection hidden="1"/>
    </xf>
    <xf numFmtId="0" fontId="6" fillId="5" borderId="1" xfId="0" applyFont="1" applyFill="1" applyBorder="1" applyAlignment="1" applyProtection="1">
      <alignment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22" fillId="2" borderId="0" xfId="0" applyFont="1" applyFill="1" applyAlignment="1" applyProtection="1">
      <alignment horizontal="left" vertical="center"/>
      <protection hidden="1"/>
    </xf>
    <xf numFmtId="0" fontId="6" fillId="5" borderId="1" xfId="0" applyFont="1" applyFill="1" applyBorder="1" applyAlignment="1" applyProtection="1">
      <alignment horizontal="center" vertical="top" wrapText="1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6" fillId="4" borderId="0" xfId="0" applyFont="1" applyFill="1" applyAlignment="1" applyProtection="1">
      <alignment horizontal="left" wrapText="1"/>
      <protection hidden="1"/>
    </xf>
    <xf numFmtId="0" fontId="6" fillId="4" borderId="0" xfId="0" applyFont="1" applyFill="1" applyAlignment="1" applyProtection="1">
      <alignment horizontal="right"/>
      <protection hidden="1"/>
    </xf>
    <xf numFmtId="44" fontId="6" fillId="4" borderId="0" xfId="2" applyFont="1" applyFill="1" applyBorder="1" applyAlignment="1" applyProtection="1">
      <alignment horizontal="left" vertical="center" indent="2"/>
      <protection hidden="1"/>
    </xf>
    <xf numFmtId="0" fontId="7" fillId="4" borderId="0" xfId="0" applyFont="1" applyFill="1" applyAlignment="1" applyProtection="1">
      <alignment horizontal="right"/>
      <protection hidden="1"/>
    </xf>
    <xf numFmtId="0" fontId="7" fillId="4" borderId="0" xfId="0" applyFont="1" applyFill="1" applyProtection="1">
      <protection hidden="1"/>
    </xf>
    <xf numFmtId="44" fontId="7" fillId="4" borderId="16" xfId="2" applyFont="1" applyFill="1" applyBorder="1" applyAlignment="1" applyProtection="1">
      <alignment horizontal="left" vertical="center" indent="2"/>
      <protection hidden="1"/>
    </xf>
    <xf numFmtId="44" fontId="7" fillId="4" borderId="0" xfId="2" applyFont="1" applyFill="1" applyBorder="1" applyAlignment="1" applyProtection="1">
      <alignment horizontal="left" vertical="center" indent="2"/>
      <protection hidden="1"/>
    </xf>
    <xf numFmtId="10" fontId="7" fillId="4" borderId="0" xfId="3" applyNumberFormat="1" applyFont="1" applyFill="1" applyBorder="1" applyAlignment="1" applyProtection="1">
      <alignment horizontal="right" indent="2"/>
      <protection hidden="1"/>
    </xf>
    <xf numFmtId="44" fontId="7" fillId="4" borderId="16" xfId="2" applyFont="1" applyFill="1" applyBorder="1" applyAlignment="1" applyProtection="1">
      <alignment horizontal="left" indent="2"/>
      <protection hidden="1"/>
    </xf>
    <xf numFmtId="0" fontId="7" fillId="4" borderId="0" xfId="0" applyFont="1" applyFill="1" applyAlignment="1" applyProtection="1">
      <alignment horizontal="left"/>
      <protection hidden="1"/>
    </xf>
    <xf numFmtId="0" fontId="6" fillId="2" borderId="0" xfId="0" applyFont="1" applyFill="1" applyAlignment="1" applyProtection="1">
      <alignment horizontal="right" vertical="center"/>
      <protection hidden="1"/>
    </xf>
    <xf numFmtId="0" fontId="6" fillId="2" borderId="0" xfId="0" applyFont="1" applyFill="1" applyAlignment="1" applyProtection="1">
      <alignment horizontal="right"/>
      <protection hidden="1"/>
    </xf>
    <xf numFmtId="44" fontId="7" fillId="4" borderId="0" xfId="0" applyNumberFormat="1" applyFont="1" applyFill="1" applyProtection="1">
      <protection hidden="1"/>
    </xf>
    <xf numFmtId="0" fontId="7" fillId="2" borderId="0" xfId="0" quotePrefix="1" applyFont="1" applyFill="1" applyAlignment="1" applyProtection="1">
      <alignment horizontal="left"/>
      <protection hidden="1"/>
    </xf>
    <xf numFmtId="0" fontId="7" fillId="4" borderId="26" xfId="0" applyFont="1" applyFill="1" applyBorder="1" applyProtection="1">
      <protection hidden="1"/>
    </xf>
    <xf numFmtId="44" fontId="6" fillId="2" borderId="0" xfId="2" applyFont="1" applyFill="1" applyBorder="1" applyAlignment="1" applyProtection="1">
      <alignment horizontal="left" vertical="center" indent="2"/>
      <protection hidden="1"/>
    </xf>
    <xf numFmtId="0" fontId="6" fillId="4" borderId="0" xfId="0" applyFont="1" applyFill="1" applyAlignment="1" applyProtection="1">
      <alignment horizontal="left" vertical="top" wrapText="1"/>
      <protection hidden="1"/>
    </xf>
    <xf numFmtId="44" fontId="6" fillId="4" borderId="0" xfId="2" applyFont="1" applyFill="1" applyBorder="1" applyAlignment="1" applyProtection="1">
      <alignment horizontal="left" vertical="top" indent="2"/>
      <protection hidden="1"/>
    </xf>
    <xf numFmtId="0" fontId="9" fillId="2" borderId="10" xfId="0" applyFont="1" applyFill="1" applyBorder="1" applyAlignment="1" applyProtection="1">
      <alignment horizontal="center"/>
      <protection hidden="1"/>
    </xf>
    <xf numFmtId="167" fontId="10" fillId="2" borderId="10" xfId="0" applyNumberFormat="1" applyFont="1" applyFill="1" applyBorder="1" applyAlignment="1" applyProtection="1">
      <alignment horizontal="center"/>
      <protection hidden="1"/>
    </xf>
    <xf numFmtId="0" fontId="6" fillId="4" borderId="26" xfId="0" applyFont="1" applyFill="1" applyBorder="1" applyProtection="1"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26" fillId="2" borderId="0" xfId="0" applyFont="1" applyFill="1" applyProtection="1">
      <protection hidden="1"/>
    </xf>
    <xf numFmtId="0" fontId="26" fillId="2" borderId="0" xfId="0" applyFont="1" applyFill="1" applyAlignment="1" applyProtection="1">
      <alignment horizontal="left"/>
      <protection hidden="1"/>
    </xf>
    <xf numFmtId="0" fontId="26" fillId="2" borderId="0" xfId="0" applyFont="1" applyFill="1" applyAlignment="1" applyProtection="1">
      <alignment horizontal="right"/>
      <protection hidden="1"/>
    </xf>
    <xf numFmtId="0" fontId="26" fillId="2" borderId="0" xfId="0" applyFont="1" applyFill="1" applyAlignment="1" applyProtection="1">
      <alignment horizontal="center"/>
      <protection hidden="1"/>
    </xf>
    <xf numFmtId="0" fontId="7" fillId="0" borderId="0" xfId="0" applyFont="1" applyAlignment="1" applyProtection="1">
      <alignment horizontal="right"/>
      <protection hidden="1"/>
    </xf>
    <xf numFmtId="49" fontId="10" fillId="4" borderId="10" xfId="0" applyNumberFormat="1" applyFont="1" applyFill="1" applyBorder="1" applyAlignment="1" applyProtection="1">
      <alignment horizontal="left" vertical="center"/>
      <protection locked="0"/>
    </xf>
    <xf numFmtId="49" fontId="10" fillId="4" borderId="6" xfId="0" applyNumberFormat="1" applyFont="1" applyFill="1" applyBorder="1" applyAlignment="1" applyProtection="1">
      <alignment horizontal="left" vertical="center"/>
      <protection locked="0"/>
    </xf>
    <xf numFmtId="49" fontId="10" fillId="4" borderId="20" xfId="0" applyNumberFormat="1" applyFont="1" applyFill="1" applyBorder="1" applyAlignment="1" applyProtection="1">
      <alignment horizontal="left" vertical="center"/>
      <protection locked="0"/>
    </xf>
    <xf numFmtId="0" fontId="9" fillId="5" borderId="27" xfId="0" applyFont="1" applyFill="1" applyBorder="1" applyAlignment="1" applyProtection="1">
      <alignment horizontal="left" vertical="center"/>
      <protection hidden="1"/>
    </xf>
    <xf numFmtId="0" fontId="9" fillId="5" borderId="28" xfId="0" applyFont="1" applyFill="1" applyBorder="1" applyAlignment="1" applyProtection="1">
      <alignment horizontal="left" vertical="center"/>
      <protection hidden="1"/>
    </xf>
    <xf numFmtId="0" fontId="10" fillId="2" borderId="29" xfId="2" applyNumberFormat="1" applyFont="1" applyFill="1" applyBorder="1" applyAlignment="1" applyProtection="1">
      <alignment horizontal="left" vertical="center" wrapText="1"/>
      <protection hidden="1"/>
    </xf>
    <xf numFmtId="0" fontId="10" fillId="2" borderId="30" xfId="2" applyNumberFormat="1" applyFont="1" applyFill="1" applyBorder="1" applyAlignment="1" applyProtection="1">
      <alignment horizontal="left" vertical="center" wrapText="1"/>
      <protection hidden="1"/>
    </xf>
    <xf numFmtId="0" fontId="10" fillId="2" borderId="29" xfId="2" applyNumberFormat="1" applyFont="1" applyFill="1" applyBorder="1" applyAlignment="1" applyProtection="1">
      <alignment horizontal="left" vertical="center" wrapText="1" indent="2"/>
      <protection hidden="1"/>
    </xf>
    <xf numFmtId="0" fontId="7" fillId="2" borderId="0" xfId="0" applyFont="1" applyFill="1" applyAlignment="1" applyProtection="1">
      <alignment horizontal="right" vertical="center"/>
      <protection hidden="1"/>
    </xf>
    <xf numFmtId="164" fontId="7" fillId="2" borderId="0" xfId="3" applyNumberFormat="1" applyFont="1" applyFill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horizontal="right"/>
      <protection hidden="1"/>
    </xf>
    <xf numFmtId="0" fontId="6" fillId="5" borderId="4" xfId="0" applyFont="1" applyFill="1" applyBorder="1" applyAlignment="1" applyProtection="1">
      <alignment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4" fontId="0" fillId="0" borderId="0" xfId="0" applyNumberForma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0" xfId="0" applyAlignment="1" applyProtection="1">
      <alignment horizontal="center"/>
      <protection hidden="1"/>
    </xf>
    <xf numFmtId="49" fontId="0" fillId="0" borderId="0" xfId="0" applyNumberFormat="1" applyAlignment="1" applyProtection="1">
      <alignment horizontal="center"/>
      <protection hidden="1"/>
    </xf>
    <xf numFmtId="14" fontId="0" fillId="0" borderId="0" xfId="0" applyNumberFormat="1" applyProtection="1">
      <protection hidden="1"/>
    </xf>
    <xf numFmtId="49" fontId="0" fillId="0" borderId="0" xfId="0" quotePrefix="1" applyNumberFormat="1" applyAlignment="1" applyProtection="1">
      <alignment horizontal="center"/>
      <protection hidden="1"/>
    </xf>
    <xf numFmtId="49" fontId="0" fillId="0" borderId="0" xfId="0" quotePrefix="1" applyNumberFormat="1" applyAlignment="1" applyProtection="1">
      <alignment horizontal="center" vertical="center" wrapText="1"/>
      <protection hidden="1"/>
    </xf>
    <xf numFmtId="0" fontId="10" fillId="4" borderId="6" xfId="0" applyFont="1" applyFill="1" applyBorder="1" applyAlignment="1" applyProtection="1">
      <alignment horizontal="left" vertical="center"/>
      <protection locked="0"/>
    </xf>
    <xf numFmtId="0" fontId="9" fillId="4" borderId="0" xfId="0" applyFont="1" applyFill="1" applyAlignment="1" applyProtection="1">
      <alignment horizontal="left" vertical="center"/>
      <protection locked="0"/>
    </xf>
    <xf numFmtId="0" fontId="9" fillId="5" borderId="0" xfId="0" applyFont="1" applyFill="1" applyAlignment="1" applyProtection="1">
      <alignment horizontal="center" vertical="top" wrapText="1"/>
      <protection hidden="1"/>
    </xf>
    <xf numFmtId="0" fontId="10" fillId="4" borderId="0" xfId="0" applyFont="1" applyFill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horizontal="left" vertical="top"/>
      <protection locked="0"/>
    </xf>
    <xf numFmtId="0" fontId="9" fillId="2" borderId="0" xfId="0" applyFont="1" applyFill="1" applyAlignment="1" applyProtection="1">
      <alignment horizontal="left" wrapText="1"/>
      <protection hidden="1"/>
    </xf>
    <xf numFmtId="0" fontId="10" fillId="4" borderId="10" xfId="0" applyFont="1" applyFill="1" applyBorder="1" applyAlignment="1" applyProtection="1">
      <alignment horizontal="left" vertical="center"/>
      <protection locked="0"/>
    </xf>
    <xf numFmtId="0" fontId="9" fillId="2" borderId="11" xfId="0" applyFont="1" applyFill="1" applyBorder="1" applyAlignment="1" applyProtection="1">
      <alignment horizontal="left" vertical="top" wrapText="1"/>
      <protection hidden="1"/>
    </xf>
    <xf numFmtId="0" fontId="10" fillId="4" borderId="20" xfId="0" applyFont="1" applyFill="1" applyBorder="1" applyAlignment="1" applyProtection="1">
      <alignment horizontal="left" vertical="center"/>
      <protection locked="0"/>
    </xf>
    <xf numFmtId="0" fontId="10" fillId="2" borderId="31" xfId="2" applyNumberFormat="1" applyFont="1" applyFill="1" applyBorder="1" applyAlignment="1" applyProtection="1">
      <alignment horizontal="left" vertical="top" wrapText="1"/>
      <protection hidden="1"/>
    </xf>
    <xf numFmtId="0" fontId="10" fillId="2" borderId="35" xfId="2" applyNumberFormat="1" applyFont="1" applyFill="1" applyBorder="1" applyAlignment="1" applyProtection="1">
      <alignment horizontal="left" vertical="top" wrapText="1"/>
      <protection hidden="1"/>
    </xf>
    <xf numFmtId="0" fontId="10" fillId="2" borderId="32" xfId="2" applyNumberFormat="1" applyFont="1" applyFill="1" applyBorder="1" applyAlignment="1" applyProtection="1">
      <alignment horizontal="left" vertical="top" wrapText="1"/>
      <protection hidden="1"/>
    </xf>
    <xf numFmtId="0" fontId="10" fillId="2" borderId="36" xfId="2" applyNumberFormat="1" applyFont="1" applyFill="1" applyBorder="1" applyAlignment="1" applyProtection="1">
      <alignment horizontal="left" vertical="top" wrapText="1"/>
      <protection hidden="1"/>
    </xf>
    <xf numFmtId="0" fontId="17" fillId="5" borderId="0" xfId="0" applyFont="1" applyFill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left" vertical="center" wrapText="1"/>
      <protection hidden="1"/>
    </xf>
    <xf numFmtId="0" fontId="19" fillId="2" borderId="0" xfId="0" applyFont="1" applyFill="1" applyAlignment="1" applyProtection="1">
      <alignment horizontal="left" wrapText="1"/>
      <protection hidden="1"/>
    </xf>
    <xf numFmtId="0" fontId="10" fillId="2" borderId="33" xfId="2" applyNumberFormat="1" applyFont="1" applyFill="1" applyBorder="1" applyAlignment="1" applyProtection="1">
      <alignment horizontal="left" vertical="top" wrapText="1"/>
      <protection hidden="1"/>
    </xf>
    <xf numFmtId="0" fontId="10" fillId="2" borderId="34" xfId="2" applyNumberFormat="1" applyFont="1" applyFill="1" applyBorder="1" applyAlignment="1" applyProtection="1">
      <alignment horizontal="left" vertical="top" wrapText="1"/>
      <protection hidden="1"/>
    </xf>
    <xf numFmtId="0" fontId="10" fillId="2" borderId="16" xfId="2" applyNumberFormat="1" applyFont="1" applyFill="1" applyBorder="1" applyAlignment="1" applyProtection="1">
      <alignment horizontal="left" vertical="top" wrapText="1"/>
      <protection hidden="1"/>
    </xf>
    <xf numFmtId="0" fontId="10" fillId="2" borderId="26" xfId="2" applyNumberFormat="1" applyFont="1" applyFill="1" applyBorder="1" applyAlignment="1" applyProtection="1">
      <alignment horizontal="left" vertical="top" wrapText="1"/>
      <protection hidden="1"/>
    </xf>
    <xf numFmtId="0" fontId="10" fillId="2" borderId="31" xfId="2" applyNumberFormat="1" applyFont="1" applyFill="1" applyBorder="1" applyAlignment="1" applyProtection="1">
      <alignment horizontal="left" vertical="center" wrapText="1"/>
      <protection hidden="1"/>
    </xf>
    <xf numFmtId="0" fontId="10" fillId="2" borderId="33" xfId="2" applyNumberFormat="1" applyFont="1" applyFill="1" applyBorder="1" applyAlignment="1" applyProtection="1">
      <alignment horizontal="left" vertical="center" wrapText="1"/>
      <protection hidden="1"/>
    </xf>
    <xf numFmtId="0" fontId="10" fillId="2" borderId="32" xfId="2" applyNumberFormat="1" applyFont="1" applyFill="1" applyBorder="1" applyAlignment="1" applyProtection="1">
      <alignment horizontal="left" vertical="center" wrapText="1"/>
      <protection hidden="1"/>
    </xf>
    <xf numFmtId="0" fontId="10" fillId="2" borderId="34" xfId="2" applyNumberFormat="1" applyFont="1" applyFill="1" applyBorder="1" applyAlignment="1" applyProtection="1">
      <alignment horizontal="left" vertical="center" wrapText="1"/>
      <protection hidden="1"/>
    </xf>
    <xf numFmtId="0" fontId="24" fillId="2" borderId="0" xfId="0" applyFont="1" applyFill="1" applyAlignment="1" applyProtection="1">
      <alignment horizontal="left" vertical="top" wrapText="1"/>
      <protection hidden="1"/>
    </xf>
    <xf numFmtId="0" fontId="23" fillId="2" borderId="0" xfId="0" applyFont="1" applyFill="1" applyAlignment="1" applyProtection="1">
      <alignment horizontal="center" wrapText="1"/>
      <protection hidden="1"/>
    </xf>
    <xf numFmtId="0" fontId="7" fillId="4" borderId="0" xfId="0" applyFont="1" applyFill="1" applyAlignment="1" applyProtection="1">
      <alignment horizontal="left"/>
      <protection hidden="1"/>
    </xf>
    <xf numFmtId="0" fontId="22" fillId="2" borderId="0" xfId="0" applyFont="1" applyFill="1" applyAlignment="1" applyProtection="1">
      <alignment horizontal="left" wrapText="1"/>
      <protection hidden="1"/>
    </xf>
    <xf numFmtId="0" fontId="6" fillId="4" borderId="0" xfId="0" applyFont="1" applyFill="1" applyAlignment="1" applyProtection="1">
      <alignment horizontal="left" vertical="top" wrapText="1"/>
      <protection hidden="1"/>
    </xf>
    <xf numFmtId="0" fontId="7" fillId="4" borderId="0" xfId="0" applyFont="1" applyFill="1" applyAlignment="1" applyProtection="1">
      <alignment horizontal="left" wrapText="1"/>
      <protection hidden="1"/>
    </xf>
    <xf numFmtId="0" fontId="7" fillId="2" borderId="0" xfId="0" applyFont="1" applyFill="1" applyAlignment="1" applyProtection="1">
      <alignment horizontal="left" indent="1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left"/>
    </xf>
    <xf numFmtId="0" fontId="11" fillId="2" borderId="13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3" xfId="0" applyFont="1" applyFill="1" applyBorder="1" applyAlignment="1">
      <alignment horizontal="left" wrapText="1"/>
    </xf>
    <xf numFmtId="0" fontId="6" fillId="2" borderId="15" xfId="0" applyFont="1" applyFill="1" applyBorder="1" applyAlignment="1">
      <alignment horizontal="left" vertical="top" wrapText="1"/>
    </xf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0076BD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310254</xdr:colOff>
      <xdr:row>0</xdr:row>
      <xdr:rowOff>643890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EAF763E8-51EB-4FE3-94B3-7B54C1DD199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979930" cy="643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108</xdr:row>
      <xdr:rowOff>0</xdr:rowOff>
    </xdr:from>
    <xdr:ext cx="2011147" cy="643890"/>
    <xdr:pic>
      <xdr:nvPicPr>
        <xdr:cNvPr id="3" name="Bild 1">
          <a:extLst>
            <a:ext uri="{FF2B5EF4-FFF2-40B4-BE49-F238E27FC236}">
              <a16:creationId xmlns:a16="http://schemas.microsoft.com/office/drawing/2014/main" id="{B6571C4F-8A25-404E-BE06-6874B42189E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011147" cy="643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8FC9-7619-4A59-9516-B1486F23DF64}">
  <sheetPr codeName="Tabelle3">
    <pageSetUpPr fitToPage="1"/>
  </sheetPr>
  <dimension ref="A1:I97"/>
  <sheetViews>
    <sheetView tabSelected="1" zoomScale="70" zoomScaleNormal="70" workbookViewId="0">
      <selection activeCell="C7" sqref="C7:D7"/>
    </sheetView>
  </sheetViews>
  <sheetFormatPr baseColWidth="10" defaultColWidth="11" defaultRowHeight="14.25" x14ac:dyDescent="0.2"/>
  <cols>
    <col min="1" max="5" width="25.75" style="122" customWidth="1"/>
    <col min="6" max="6" width="22.875" style="122" customWidth="1"/>
    <col min="7" max="7" width="13.625" style="122" customWidth="1"/>
    <col min="8" max="8" width="25.75" style="122" customWidth="1"/>
    <col min="9" max="9" width="51.25" style="122" customWidth="1"/>
    <col min="10" max="10" width="10.625" style="122" customWidth="1"/>
    <col min="11" max="11" width="13.75" style="122" customWidth="1"/>
    <col min="12" max="16384" width="11" style="122"/>
  </cols>
  <sheetData>
    <row r="1" spans="1:9" s="119" customFormat="1" ht="18" x14ac:dyDescent="0.25">
      <c r="A1" s="157" t="s">
        <v>41</v>
      </c>
      <c r="B1" s="165"/>
      <c r="C1" s="165"/>
      <c r="D1" s="165"/>
      <c r="E1" s="165"/>
      <c r="F1" s="284" t="s">
        <v>190</v>
      </c>
    </row>
    <row r="2" spans="1:9" s="119" customFormat="1" ht="15.75" x14ac:dyDescent="0.25">
      <c r="A2" s="164" t="s">
        <v>130</v>
      </c>
      <c r="B2" s="165"/>
      <c r="C2" s="165"/>
      <c r="D2" s="165"/>
      <c r="E2" s="165"/>
      <c r="F2" s="165"/>
    </row>
    <row r="3" spans="1:9" ht="14.25" customHeight="1" x14ac:dyDescent="0.2">
      <c r="A3" s="120" t="s">
        <v>129</v>
      </c>
      <c r="B3" s="167"/>
      <c r="C3" s="167"/>
      <c r="D3" s="167"/>
      <c r="E3" s="167"/>
      <c r="F3" s="167"/>
    </row>
    <row r="4" spans="1:9" ht="14.25" customHeight="1" x14ac:dyDescent="0.2">
      <c r="A4" s="166"/>
      <c r="B4" s="167"/>
      <c r="C4" s="167"/>
      <c r="D4" s="167"/>
      <c r="E4" s="167"/>
      <c r="F4" s="167"/>
    </row>
    <row r="5" spans="1:9" ht="15.75" x14ac:dyDescent="0.2">
      <c r="B5" s="168" t="s">
        <v>8</v>
      </c>
      <c r="C5" s="169">
        <v>2024</v>
      </c>
      <c r="D5" s="121"/>
      <c r="E5" s="121"/>
      <c r="F5" s="167"/>
    </row>
    <row r="6" spans="1:9" ht="15.75" x14ac:dyDescent="0.2">
      <c r="A6" s="168"/>
      <c r="B6" s="169"/>
      <c r="C6" s="167"/>
      <c r="D6" s="168"/>
      <c r="E6" s="170"/>
      <c r="F6" s="268" t="s">
        <v>162</v>
      </c>
    </row>
    <row r="7" spans="1:9" ht="15.75" x14ac:dyDescent="0.2">
      <c r="B7" s="168" t="s">
        <v>128</v>
      </c>
      <c r="C7" s="297"/>
      <c r="D7" s="297"/>
      <c r="E7" s="273" t="s">
        <v>163</v>
      </c>
      <c r="F7" s="283">
        <v>8.1000000000000003E-2</v>
      </c>
    </row>
    <row r="8" spans="1:9" ht="15" x14ac:dyDescent="0.2">
      <c r="A8" s="168"/>
      <c r="B8" s="168"/>
      <c r="C8" s="168"/>
      <c r="D8" s="168"/>
      <c r="E8" s="282" t="s">
        <v>164</v>
      </c>
      <c r="F8" s="283">
        <v>2.5999999999999999E-2</v>
      </c>
    </row>
    <row r="9" spans="1:9" ht="15.75" x14ac:dyDescent="0.2">
      <c r="B9" s="168" t="s">
        <v>145</v>
      </c>
      <c r="C9" s="196"/>
      <c r="D9" s="168"/>
      <c r="E9" s="282" t="s">
        <v>165</v>
      </c>
      <c r="F9" s="283">
        <v>3.7999999999999999E-2</v>
      </c>
    </row>
    <row r="10" spans="1:9" ht="15.75" x14ac:dyDescent="0.2">
      <c r="A10" s="168"/>
      <c r="B10" s="169"/>
      <c r="C10" s="167"/>
      <c r="D10" s="168"/>
      <c r="E10" s="170"/>
      <c r="F10" s="167"/>
    </row>
    <row r="11" spans="1:9" ht="15.75" x14ac:dyDescent="0.25">
      <c r="A11" s="171" t="s">
        <v>108</v>
      </c>
      <c r="B11" s="158"/>
      <c r="C11" s="158"/>
      <c r="D11" s="158"/>
      <c r="E11" s="158"/>
      <c r="F11" s="167"/>
      <c r="H11" s="171" t="s">
        <v>172</v>
      </c>
    </row>
    <row r="12" spans="1:9" s="124" customFormat="1" ht="15.75" x14ac:dyDescent="0.2">
      <c r="A12" s="197" t="s">
        <v>9</v>
      </c>
      <c r="B12" s="197" t="s">
        <v>13</v>
      </c>
      <c r="C12" s="197"/>
      <c r="D12" s="198" t="s">
        <v>81</v>
      </c>
      <c r="E12" s="202" t="s">
        <v>117</v>
      </c>
      <c r="F12" s="198"/>
      <c r="H12" s="277" t="s">
        <v>166</v>
      </c>
      <c r="I12" s="278" t="s">
        <v>150</v>
      </c>
    </row>
    <row r="13" spans="1:9" ht="15" customHeight="1" x14ac:dyDescent="0.2">
      <c r="A13" s="274"/>
      <c r="B13" s="302"/>
      <c r="C13" s="302"/>
      <c r="D13" s="199"/>
      <c r="E13" s="302"/>
      <c r="F13" s="302"/>
      <c r="H13" s="279" t="s">
        <v>176</v>
      </c>
      <c r="I13" s="280" t="s">
        <v>151</v>
      </c>
    </row>
    <row r="14" spans="1:9" ht="15" customHeight="1" x14ac:dyDescent="0.2">
      <c r="A14" s="275"/>
      <c r="B14" s="296"/>
      <c r="C14" s="296"/>
      <c r="D14" s="200"/>
      <c r="E14" s="296"/>
      <c r="F14" s="296"/>
      <c r="H14" s="305" t="s">
        <v>177</v>
      </c>
      <c r="I14" s="307" t="s">
        <v>158</v>
      </c>
    </row>
    <row r="15" spans="1:9" ht="15" customHeight="1" x14ac:dyDescent="0.2">
      <c r="A15" s="275"/>
      <c r="B15" s="296"/>
      <c r="C15" s="296"/>
      <c r="D15" s="200"/>
      <c r="E15" s="296"/>
      <c r="F15" s="296"/>
      <c r="H15" s="312"/>
      <c r="I15" s="313"/>
    </row>
    <row r="16" spans="1:9" ht="15" customHeight="1" x14ac:dyDescent="0.2">
      <c r="A16" s="275"/>
      <c r="B16" s="296"/>
      <c r="C16" s="296"/>
      <c r="D16" s="200"/>
      <c r="E16" s="296"/>
      <c r="F16" s="296"/>
      <c r="H16" s="305" t="s">
        <v>153</v>
      </c>
      <c r="I16" s="307" t="s">
        <v>173</v>
      </c>
    </row>
    <row r="17" spans="1:9" ht="15" customHeight="1" x14ac:dyDescent="0.2">
      <c r="A17" s="275"/>
      <c r="B17" s="296"/>
      <c r="C17" s="296"/>
      <c r="D17" s="200"/>
      <c r="E17" s="296"/>
      <c r="F17" s="296"/>
      <c r="H17" s="312"/>
      <c r="I17" s="313"/>
    </row>
    <row r="18" spans="1:9" ht="15" customHeight="1" x14ac:dyDescent="0.2">
      <c r="A18" s="275"/>
      <c r="B18" s="296"/>
      <c r="C18" s="296"/>
      <c r="D18" s="200"/>
      <c r="E18" s="296"/>
      <c r="F18" s="296"/>
      <c r="H18" s="281" t="s">
        <v>160</v>
      </c>
      <c r="I18" s="280" t="s">
        <v>171</v>
      </c>
    </row>
    <row r="19" spans="1:9" ht="15" customHeight="1" x14ac:dyDescent="0.2">
      <c r="A19" s="275"/>
      <c r="B19" s="296"/>
      <c r="C19" s="296"/>
      <c r="D19" s="200"/>
      <c r="E19" s="296"/>
      <c r="F19" s="296"/>
      <c r="H19" s="281" t="s">
        <v>161</v>
      </c>
      <c r="I19" s="280" t="s">
        <v>167</v>
      </c>
    </row>
    <row r="20" spans="1:9" ht="15" customHeight="1" x14ac:dyDescent="0.2">
      <c r="A20" s="275"/>
      <c r="B20" s="296"/>
      <c r="C20" s="296"/>
      <c r="D20" s="200"/>
      <c r="E20" s="296"/>
      <c r="F20" s="296"/>
      <c r="H20" s="305" t="s">
        <v>106</v>
      </c>
      <c r="I20" s="307" t="s">
        <v>159</v>
      </c>
    </row>
    <row r="21" spans="1:9" ht="15" customHeight="1" x14ac:dyDescent="0.2">
      <c r="A21" s="275"/>
      <c r="B21" s="296"/>
      <c r="C21" s="296"/>
      <c r="D21" s="200"/>
      <c r="E21" s="296"/>
      <c r="F21" s="296"/>
      <c r="H21" s="312"/>
      <c r="I21" s="313"/>
    </row>
    <row r="22" spans="1:9" ht="15" customHeight="1" x14ac:dyDescent="0.2">
      <c r="A22" s="275"/>
      <c r="B22" s="296"/>
      <c r="C22" s="296"/>
      <c r="D22" s="200"/>
      <c r="E22" s="296"/>
      <c r="F22" s="296"/>
      <c r="H22" s="305" t="s">
        <v>178</v>
      </c>
      <c r="I22" s="307" t="s">
        <v>185</v>
      </c>
    </row>
    <row r="23" spans="1:9" ht="15" customHeight="1" x14ac:dyDescent="0.2">
      <c r="A23" s="275"/>
      <c r="B23" s="296"/>
      <c r="C23" s="296"/>
      <c r="D23" s="200"/>
      <c r="E23" s="296"/>
      <c r="F23" s="296"/>
      <c r="H23" s="314"/>
      <c r="I23" s="315"/>
    </row>
    <row r="24" spans="1:9" ht="15" customHeight="1" x14ac:dyDescent="0.2">
      <c r="A24" s="275"/>
      <c r="B24" s="296"/>
      <c r="C24" s="296"/>
      <c r="D24" s="200"/>
      <c r="E24" s="296"/>
      <c r="F24" s="296"/>
      <c r="H24" s="312"/>
      <c r="I24" s="313"/>
    </row>
    <row r="25" spans="1:9" ht="15" customHeight="1" x14ac:dyDescent="0.2">
      <c r="A25" s="275"/>
      <c r="B25" s="296"/>
      <c r="C25" s="296"/>
      <c r="D25" s="200"/>
      <c r="E25" s="296"/>
      <c r="F25" s="296"/>
      <c r="H25" s="305" t="s">
        <v>58</v>
      </c>
      <c r="I25" s="307" t="s">
        <v>168</v>
      </c>
    </row>
    <row r="26" spans="1:9" ht="15" customHeight="1" x14ac:dyDescent="0.2">
      <c r="A26" s="275"/>
      <c r="B26" s="296"/>
      <c r="C26" s="296"/>
      <c r="D26" s="200"/>
      <c r="E26" s="296"/>
      <c r="F26" s="296"/>
      <c r="H26" s="312"/>
      <c r="I26" s="313"/>
    </row>
    <row r="27" spans="1:9" ht="15" customHeight="1" x14ac:dyDescent="0.2">
      <c r="A27" s="275"/>
      <c r="B27" s="296"/>
      <c r="C27" s="296"/>
      <c r="D27" s="200"/>
      <c r="E27" s="296"/>
      <c r="F27" s="296"/>
      <c r="H27" s="316" t="s">
        <v>154</v>
      </c>
      <c r="I27" s="318" t="s">
        <v>169</v>
      </c>
    </row>
    <row r="28" spans="1:9" ht="15" customHeight="1" x14ac:dyDescent="0.2">
      <c r="A28" s="275"/>
      <c r="B28" s="296"/>
      <c r="C28" s="296"/>
      <c r="D28" s="200"/>
      <c r="E28" s="296"/>
      <c r="F28" s="296"/>
      <c r="H28" s="317"/>
      <c r="I28" s="319"/>
    </row>
    <row r="29" spans="1:9" ht="15" customHeight="1" x14ac:dyDescent="0.2">
      <c r="A29" s="275"/>
      <c r="B29" s="296"/>
      <c r="C29" s="296"/>
      <c r="D29" s="200"/>
      <c r="E29" s="296"/>
      <c r="F29" s="296"/>
      <c r="H29" s="305" t="s">
        <v>193</v>
      </c>
      <c r="I29" s="307" t="s">
        <v>174</v>
      </c>
    </row>
    <row r="30" spans="1:9" ht="15" customHeight="1" x14ac:dyDescent="0.2">
      <c r="A30" s="275"/>
      <c r="B30" s="296"/>
      <c r="C30" s="296"/>
      <c r="D30" s="200"/>
      <c r="E30" s="296"/>
      <c r="F30" s="296"/>
      <c r="H30" s="314"/>
      <c r="I30" s="315"/>
    </row>
    <row r="31" spans="1:9" ht="15" customHeight="1" x14ac:dyDescent="0.2">
      <c r="A31" s="275"/>
      <c r="B31" s="296"/>
      <c r="C31" s="296"/>
      <c r="D31" s="200"/>
      <c r="E31" s="296"/>
      <c r="F31" s="296"/>
      <c r="H31" s="312"/>
      <c r="I31" s="313"/>
    </row>
    <row r="32" spans="1:9" ht="15" customHeight="1" x14ac:dyDescent="0.2">
      <c r="A32" s="275"/>
      <c r="B32" s="296"/>
      <c r="C32" s="296"/>
      <c r="D32" s="200"/>
      <c r="E32" s="296"/>
      <c r="F32" s="296"/>
      <c r="H32" s="305" t="s">
        <v>33</v>
      </c>
      <c r="I32" s="307" t="s">
        <v>155</v>
      </c>
    </row>
    <row r="33" spans="1:9" ht="15" customHeight="1" x14ac:dyDescent="0.2">
      <c r="A33" s="275"/>
      <c r="B33" s="296"/>
      <c r="C33" s="296"/>
      <c r="D33" s="200"/>
      <c r="E33" s="296"/>
      <c r="F33" s="296"/>
      <c r="H33" s="312"/>
      <c r="I33" s="313"/>
    </row>
    <row r="34" spans="1:9" ht="15" customHeight="1" x14ac:dyDescent="0.2">
      <c r="A34" s="275"/>
      <c r="B34" s="296"/>
      <c r="C34" s="296"/>
      <c r="D34" s="200"/>
      <c r="E34" s="296"/>
      <c r="F34" s="296"/>
      <c r="H34" s="279" t="s">
        <v>152</v>
      </c>
      <c r="I34" s="280" t="s">
        <v>157</v>
      </c>
    </row>
    <row r="35" spans="1:9" ht="15" customHeight="1" x14ac:dyDescent="0.2">
      <c r="A35" s="275"/>
      <c r="B35" s="296"/>
      <c r="C35" s="296"/>
      <c r="D35" s="200"/>
      <c r="E35" s="296"/>
      <c r="F35" s="296"/>
      <c r="H35" s="279" t="s">
        <v>183</v>
      </c>
      <c r="I35" s="280" t="s">
        <v>156</v>
      </c>
    </row>
    <row r="36" spans="1:9" ht="15" customHeight="1" x14ac:dyDescent="0.2">
      <c r="A36" s="275"/>
      <c r="B36" s="296"/>
      <c r="C36" s="296"/>
      <c r="D36" s="200"/>
      <c r="E36" s="296"/>
      <c r="F36" s="296"/>
      <c r="H36" s="279" t="s">
        <v>34</v>
      </c>
      <c r="I36" s="280" t="s">
        <v>170</v>
      </c>
    </row>
    <row r="37" spans="1:9" ht="15" customHeight="1" x14ac:dyDescent="0.2">
      <c r="A37" s="275"/>
      <c r="B37" s="296"/>
      <c r="C37" s="296"/>
      <c r="D37" s="200"/>
      <c r="E37" s="296"/>
      <c r="F37" s="296"/>
      <c r="H37" s="305" t="s">
        <v>179</v>
      </c>
      <c r="I37" s="307" t="s">
        <v>175</v>
      </c>
    </row>
    <row r="38" spans="1:9" ht="15" customHeight="1" x14ac:dyDescent="0.2">
      <c r="A38" s="276"/>
      <c r="B38" s="304"/>
      <c r="C38" s="304"/>
      <c r="D38" s="201"/>
      <c r="E38" s="304"/>
      <c r="F38" s="304"/>
      <c r="H38" s="306"/>
      <c r="I38" s="308"/>
    </row>
    <row r="39" spans="1:9" ht="16.5" thickBot="1" x14ac:dyDescent="0.3">
      <c r="A39" s="172" t="s">
        <v>7</v>
      </c>
      <c r="B39" s="173"/>
      <c r="C39" s="173"/>
      <c r="D39" s="174">
        <f>SUM(D13:D38)</f>
        <v>0</v>
      </c>
      <c r="E39" s="175"/>
      <c r="F39" s="167"/>
    </row>
    <row r="40" spans="1:9" ht="16.5" thickTop="1" x14ac:dyDescent="0.25">
      <c r="A40" s="165"/>
      <c r="B40" s="165"/>
      <c r="C40" s="165"/>
      <c r="D40" s="176"/>
      <c r="E40" s="177"/>
      <c r="F40" s="167"/>
    </row>
    <row r="41" spans="1:9" ht="15.75" x14ac:dyDescent="0.25">
      <c r="A41" s="301" t="s">
        <v>118</v>
      </c>
      <c r="B41" s="301"/>
      <c r="C41" s="301"/>
      <c r="D41" s="301"/>
      <c r="E41" s="301"/>
      <c r="F41" s="167"/>
    </row>
    <row r="42" spans="1:9" s="129" customFormat="1" ht="15.75" x14ac:dyDescent="0.2">
      <c r="A42" s="203" t="s">
        <v>16</v>
      </c>
      <c r="B42" s="203"/>
      <c r="C42" s="203"/>
      <c r="D42" s="204" t="s">
        <v>19</v>
      </c>
      <c r="E42" s="205" t="s">
        <v>20</v>
      </c>
      <c r="F42" s="167"/>
    </row>
    <row r="43" spans="1:9" ht="15" x14ac:dyDescent="0.2">
      <c r="A43" s="178" t="str">
        <f>"Q01 / " &amp; C$5</f>
        <v>Q01 / 2024</v>
      </c>
      <c r="B43" s="178"/>
      <c r="C43" s="178"/>
      <c r="D43" s="206"/>
      <c r="E43" s="207"/>
      <c r="F43" s="167"/>
    </row>
    <row r="44" spans="1:9" ht="15" x14ac:dyDescent="0.2">
      <c r="A44" s="179" t="str">
        <f>"Q02 / " &amp; C$5</f>
        <v>Q02 / 2024</v>
      </c>
      <c r="B44" s="179"/>
      <c r="C44" s="179"/>
      <c r="D44" s="208"/>
      <c r="E44" s="209"/>
      <c r="F44" s="167"/>
    </row>
    <row r="45" spans="1:9" ht="15" x14ac:dyDescent="0.2">
      <c r="A45" s="179" t="str">
        <f>"Q03 / " &amp; C$5</f>
        <v>Q03 / 2024</v>
      </c>
      <c r="B45" s="179"/>
      <c r="C45" s="179"/>
      <c r="D45" s="208"/>
      <c r="E45" s="209"/>
      <c r="F45" s="167"/>
    </row>
    <row r="46" spans="1:9" ht="15" x14ac:dyDescent="0.2">
      <c r="A46" s="179" t="str">
        <f>"Q04 / " &amp; C$5</f>
        <v>Q04 / 2024</v>
      </c>
      <c r="B46" s="179"/>
      <c r="C46" s="179"/>
      <c r="D46" s="208"/>
      <c r="E46" s="209"/>
      <c r="F46" s="167"/>
    </row>
    <row r="47" spans="1:9" ht="15" x14ac:dyDescent="0.2">
      <c r="A47" s="180" t="s">
        <v>22</v>
      </c>
      <c r="B47" s="180"/>
      <c r="C47" s="180"/>
      <c r="D47" s="210"/>
      <c r="E47" s="211"/>
      <c r="F47" s="167"/>
    </row>
    <row r="48" spans="1:9" ht="16.5" thickBot="1" x14ac:dyDescent="0.3">
      <c r="A48" s="172" t="s">
        <v>7</v>
      </c>
      <c r="B48" s="173"/>
      <c r="C48" s="173"/>
      <c r="D48" s="181">
        <f>SUM(Eingabe!$D$43:$D$47)</f>
        <v>0</v>
      </c>
      <c r="E48" s="174">
        <f>SUM(Eingabe!$E$43:$E$47)</f>
        <v>0</v>
      </c>
      <c r="F48" s="167"/>
    </row>
    <row r="49" spans="1:6" ht="15.75" thickTop="1" x14ac:dyDescent="0.2">
      <c r="A49" s="167"/>
      <c r="B49" s="167"/>
      <c r="C49" s="167"/>
      <c r="D49" s="167"/>
      <c r="E49" s="167"/>
      <c r="F49" s="167"/>
    </row>
    <row r="50" spans="1:6" ht="32.25" customHeight="1" x14ac:dyDescent="0.2">
      <c r="A50" s="303" t="str">
        <f>"3. Erfassen der für die Überprüfung und Berechnung einer allfälligen partiellen Nutzungsänderung relevanten Zahlen gemäss Jahresrechnung 
    des Vorjahres" &amp;" (" &amp;C5-1 &amp;")"</f>
        <v>3. Erfassen der für die Überprüfung und Berechnung einer allfälligen partiellen Nutzungsänderung relevanten Zahlen gemäss Jahresrechnung 
    des Vorjahres (2023)</v>
      </c>
      <c r="B50" s="303"/>
      <c r="C50" s="303"/>
      <c r="D50" s="303"/>
      <c r="E50" s="303"/>
      <c r="F50" s="303"/>
    </row>
    <row r="51" spans="1:6" s="129" customFormat="1" ht="15.75" x14ac:dyDescent="0.2">
      <c r="A51" s="203" t="s">
        <v>25</v>
      </c>
      <c r="B51" s="203"/>
      <c r="C51" s="203" t="s">
        <v>17</v>
      </c>
      <c r="D51" s="203" t="s">
        <v>18</v>
      </c>
      <c r="E51" s="203" t="s">
        <v>18</v>
      </c>
      <c r="F51" s="205" t="s">
        <v>81</v>
      </c>
    </row>
    <row r="52" spans="1:6" ht="15" x14ac:dyDescent="0.2">
      <c r="A52" s="182" t="s">
        <v>103</v>
      </c>
      <c r="B52" s="182"/>
      <c r="C52" s="182"/>
      <c r="D52" s="183"/>
      <c r="E52" s="183"/>
      <c r="F52" s="212"/>
    </row>
    <row r="53" spans="1:6" ht="30" customHeight="1" x14ac:dyDescent="0.2">
      <c r="A53" s="310" t="s">
        <v>136</v>
      </c>
      <c r="B53" s="310"/>
      <c r="C53" s="310"/>
      <c r="D53" s="310"/>
      <c r="E53" s="310"/>
      <c r="F53" s="213"/>
    </row>
    <row r="54" spans="1:6" ht="15" x14ac:dyDescent="0.2">
      <c r="A54" s="185" t="s">
        <v>79</v>
      </c>
      <c r="B54" s="185"/>
      <c r="C54" s="185"/>
      <c r="D54" s="186"/>
      <c r="E54" s="186"/>
      <c r="F54" s="213"/>
    </row>
    <row r="55" spans="1:6" ht="15" x14ac:dyDescent="0.2">
      <c r="A55" s="158"/>
      <c r="B55" s="158"/>
      <c r="C55" s="158"/>
      <c r="D55" s="187"/>
      <c r="E55" s="167"/>
      <c r="F55" s="184"/>
    </row>
    <row r="56" spans="1:6" ht="15.75" x14ac:dyDescent="0.25">
      <c r="A56" s="301" t="s">
        <v>109</v>
      </c>
      <c r="B56" s="301"/>
      <c r="C56" s="301"/>
      <c r="D56" s="301"/>
      <c r="E56" s="301"/>
      <c r="F56" s="184"/>
    </row>
    <row r="57" spans="1:6" s="130" customFormat="1" ht="15" x14ac:dyDescent="0.2">
      <c r="A57" s="188" t="s">
        <v>110</v>
      </c>
      <c r="B57" s="189"/>
      <c r="C57" s="299" t="s">
        <v>127</v>
      </c>
      <c r="D57" s="299"/>
      <c r="E57" s="190"/>
      <c r="F57" s="189"/>
    </row>
    <row r="58" spans="1:6" ht="15" customHeight="1" x14ac:dyDescent="0.2">
      <c r="A58" s="167"/>
      <c r="B58" s="167"/>
      <c r="C58" s="176"/>
      <c r="D58" s="191" t="str">
        <f>IF(C57="Stille Versteuerung","--&gt; es sind keine zusätzlichen Eingaben notwendig",IF(E58&gt;0,"--&gt; Resultat der eigenen Berechnung:","Bitte Betrag eingeben"))</f>
        <v>--&gt; es sind keine zusätzlichen Eingaben notwendig</v>
      </c>
      <c r="E58" s="214"/>
      <c r="F58" s="167"/>
    </row>
    <row r="59" spans="1:6" ht="15" customHeight="1" x14ac:dyDescent="0.2">
      <c r="A59" s="167"/>
      <c r="B59" s="167"/>
      <c r="C59" s="167"/>
      <c r="D59" s="167"/>
      <c r="E59" s="167"/>
      <c r="F59" s="167"/>
    </row>
    <row r="60" spans="1:6" ht="15" customHeight="1" x14ac:dyDescent="0.25">
      <c r="A60" s="301" t="s">
        <v>111</v>
      </c>
      <c r="B60" s="301"/>
      <c r="C60" s="301"/>
      <c r="D60" s="301"/>
      <c r="E60" s="301"/>
      <c r="F60" s="167"/>
    </row>
    <row r="61" spans="1:6" ht="15" customHeight="1" x14ac:dyDescent="0.2">
      <c r="A61" s="188" t="s">
        <v>110</v>
      </c>
      <c r="B61" s="189"/>
      <c r="C61" s="300" t="s">
        <v>127</v>
      </c>
      <c r="D61" s="300"/>
      <c r="E61" s="167"/>
      <c r="F61" s="167"/>
    </row>
    <row r="62" spans="1:6" ht="15" customHeight="1" x14ac:dyDescent="0.2">
      <c r="A62" s="167"/>
      <c r="B62" s="167"/>
      <c r="C62" s="176"/>
      <c r="D62" s="191" t="str">
        <f>IF(C61="Stille Versteuerung","--&gt; es sind keine zusätzlichen Eingaben notwendig",IF(E62&gt;0,"--&gt; Resultat der eigenen Berechnung:","Bitte Betrag eingeben"))</f>
        <v>--&gt; es sind keine zusätzlichen Eingaben notwendig</v>
      </c>
      <c r="E62" s="215"/>
      <c r="F62" s="167"/>
    </row>
    <row r="63" spans="1:6" ht="15" x14ac:dyDescent="0.2">
      <c r="A63" s="167"/>
      <c r="B63" s="167"/>
      <c r="C63" s="167"/>
      <c r="D63" s="167"/>
      <c r="E63" s="167"/>
      <c r="F63" s="167"/>
    </row>
    <row r="64" spans="1:6" ht="15" customHeight="1" x14ac:dyDescent="0.25">
      <c r="A64" s="216" t="s">
        <v>134</v>
      </c>
      <c r="B64" s="311" t="str">
        <f>IF(B69-B68&gt;20,"--&gt; nachfolgende blaue Zellen müssen ausgefüllt werden",IF(B68-B69&gt;20,"--&gt; nachfolgende blaue Zellen müssen ausgefüllt werden","nachfolgende blaue Zellen müssen NICHT ausgefüllt werden"))</f>
        <v>nachfolgende blaue Zellen müssen NICHT ausgefüllt werden</v>
      </c>
      <c r="C64" s="311"/>
      <c r="D64" s="311"/>
      <c r="E64" s="311"/>
      <c r="F64" s="311"/>
    </row>
    <row r="65" spans="1:8" ht="15.75" x14ac:dyDescent="0.2">
      <c r="A65" s="298" t="s">
        <v>8</v>
      </c>
      <c r="B65" s="298" t="s">
        <v>142</v>
      </c>
      <c r="C65" s="298" t="s">
        <v>112</v>
      </c>
      <c r="D65" s="298"/>
      <c r="E65" s="192"/>
      <c r="F65" s="167"/>
      <c r="G65" s="125"/>
    </row>
    <row r="66" spans="1:8" ht="15.75" x14ac:dyDescent="0.2">
      <c r="A66" s="298"/>
      <c r="B66" s="298"/>
      <c r="C66" s="218"/>
      <c r="D66" s="218"/>
      <c r="E66" s="192"/>
      <c r="F66" s="167"/>
      <c r="G66" s="125"/>
    </row>
    <row r="67" spans="1:8" ht="15" customHeight="1" x14ac:dyDescent="0.2">
      <c r="A67" s="298"/>
      <c r="B67" s="298"/>
      <c r="C67" s="218" t="s">
        <v>113</v>
      </c>
      <c r="D67" s="218" t="s">
        <v>114</v>
      </c>
      <c r="E67" s="192"/>
      <c r="F67" s="167"/>
      <c r="G67" s="125"/>
      <c r="H67" s="125"/>
    </row>
    <row r="68" spans="1:8" ht="15.75" x14ac:dyDescent="0.25">
      <c r="A68" s="265">
        <f>C5</f>
        <v>2024</v>
      </c>
      <c r="B68" s="266">
        <f>IF(Berechnungstabelle!G105=0,0,Berechnungstabelle!G92*100)</f>
        <v>0</v>
      </c>
      <c r="C68" s="309" t="s">
        <v>133</v>
      </c>
      <c r="D68" s="309"/>
      <c r="E68" s="192"/>
      <c r="F68" s="167"/>
      <c r="G68" s="125"/>
      <c r="H68" s="125"/>
    </row>
    <row r="69" spans="1:8" ht="15.75" x14ac:dyDescent="0.25">
      <c r="A69" s="193">
        <f t="shared" ref="A69:A87" si="0">A68-1</f>
        <v>2023</v>
      </c>
      <c r="B69" s="194">
        <f>IF(Berechnungstabelle!G101=0,0,Berechnungstabelle!G101*100)</f>
        <v>0</v>
      </c>
      <c r="C69" s="200"/>
      <c r="D69" s="200"/>
      <c r="E69" s="192"/>
      <c r="F69" s="167"/>
      <c r="G69" s="125"/>
      <c r="H69" s="125"/>
    </row>
    <row r="70" spans="1:8" ht="15.75" x14ac:dyDescent="0.25">
      <c r="A70" s="193">
        <f t="shared" si="0"/>
        <v>2022</v>
      </c>
      <c r="B70" s="217"/>
      <c r="C70" s="200"/>
      <c r="D70" s="200"/>
      <c r="E70" s="192"/>
      <c r="F70" s="167"/>
    </row>
    <row r="71" spans="1:8" ht="15.75" x14ac:dyDescent="0.25">
      <c r="A71" s="193">
        <f t="shared" si="0"/>
        <v>2021</v>
      </c>
      <c r="B71" s="217"/>
      <c r="C71" s="200"/>
      <c r="D71" s="200"/>
      <c r="E71" s="192"/>
      <c r="F71" s="167"/>
    </row>
    <row r="72" spans="1:8" ht="15.75" x14ac:dyDescent="0.25">
      <c r="A72" s="193">
        <f t="shared" si="0"/>
        <v>2020</v>
      </c>
      <c r="B72" s="217"/>
      <c r="C72" s="200"/>
      <c r="D72" s="200"/>
      <c r="E72" s="192"/>
      <c r="F72" s="167"/>
    </row>
    <row r="73" spans="1:8" ht="15.75" x14ac:dyDescent="0.25">
      <c r="A73" s="193">
        <f t="shared" si="0"/>
        <v>2019</v>
      </c>
      <c r="B73" s="217"/>
      <c r="C73" s="200"/>
      <c r="D73" s="167"/>
      <c r="E73" s="192"/>
      <c r="F73" s="167"/>
    </row>
    <row r="74" spans="1:8" ht="15.75" x14ac:dyDescent="0.25">
      <c r="A74" s="193">
        <f t="shared" si="0"/>
        <v>2018</v>
      </c>
      <c r="B74" s="217"/>
      <c r="C74" s="200"/>
      <c r="D74" s="167"/>
      <c r="E74" s="192"/>
      <c r="F74" s="167"/>
    </row>
    <row r="75" spans="1:8" ht="15.75" x14ac:dyDescent="0.25">
      <c r="A75" s="193">
        <f t="shared" si="0"/>
        <v>2017</v>
      </c>
      <c r="B75" s="217"/>
      <c r="C75" s="200"/>
      <c r="D75" s="167"/>
      <c r="E75" s="192"/>
      <c r="F75" s="167"/>
    </row>
    <row r="76" spans="1:8" ht="15.75" x14ac:dyDescent="0.25">
      <c r="A76" s="193">
        <f t="shared" si="0"/>
        <v>2016</v>
      </c>
      <c r="B76" s="217"/>
      <c r="C76" s="200"/>
      <c r="D76" s="167"/>
      <c r="E76" s="192"/>
      <c r="F76" s="167"/>
    </row>
    <row r="77" spans="1:8" ht="15.75" x14ac:dyDescent="0.25">
      <c r="A77" s="193">
        <f t="shared" si="0"/>
        <v>2015</v>
      </c>
      <c r="B77" s="217"/>
      <c r="C77" s="200"/>
      <c r="D77" s="167"/>
      <c r="E77" s="192"/>
      <c r="F77" s="167"/>
    </row>
    <row r="78" spans="1:8" ht="15.75" x14ac:dyDescent="0.25">
      <c r="A78" s="193">
        <f t="shared" si="0"/>
        <v>2014</v>
      </c>
      <c r="B78" s="217"/>
      <c r="C78" s="200"/>
      <c r="D78" s="167"/>
      <c r="E78" s="192"/>
      <c r="F78" s="167"/>
    </row>
    <row r="79" spans="1:8" ht="15.75" x14ac:dyDescent="0.25">
      <c r="A79" s="193">
        <f t="shared" si="0"/>
        <v>2013</v>
      </c>
      <c r="B79" s="217"/>
      <c r="C79" s="200"/>
      <c r="D79" s="167"/>
      <c r="E79" s="192"/>
      <c r="F79" s="167"/>
    </row>
    <row r="80" spans="1:8" ht="15.75" x14ac:dyDescent="0.25">
      <c r="A80" s="193">
        <f t="shared" si="0"/>
        <v>2012</v>
      </c>
      <c r="B80" s="217"/>
      <c r="C80" s="200"/>
      <c r="D80" s="167"/>
      <c r="E80" s="192"/>
      <c r="F80" s="167"/>
    </row>
    <row r="81" spans="1:6" ht="15.75" x14ac:dyDescent="0.25">
      <c r="A81" s="193">
        <f t="shared" si="0"/>
        <v>2011</v>
      </c>
      <c r="B81" s="217"/>
      <c r="C81" s="200"/>
      <c r="D81" s="167"/>
      <c r="E81" s="192"/>
      <c r="F81" s="167"/>
    </row>
    <row r="82" spans="1:6" ht="15.75" x14ac:dyDescent="0.25">
      <c r="A82" s="193">
        <f t="shared" si="0"/>
        <v>2010</v>
      </c>
      <c r="B82" s="217"/>
      <c r="C82" s="200"/>
      <c r="D82" s="167"/>
      <c r="E82" s="192"/>
      <c r="F82" s="167"/>
    </row>
    <row r="83" spans="1:6" ht="15.75" x14ac:dyDescent="0.25">
      <c r="A83" s="193">
        <f t="shared" si="0"/>
        <v>2009</v>
      </c>
      <c r="B83" s="217"/>
      <c r="C83" s="200"/>
      <c r="D83" s="167"/>
      <c r="E83" s="192"/>
      <c r="F83" s="167"/>
    </row>
    <row r="84" spans="1:6" ht="15.75" x14ac:dyDescent="0.25">
      <c r="A84" s="193">
        <f t="shared" si="0"/>
        <v>2008</v>
      </c>
      <c r="B84" s="217"/>
      <c r="C84" s="200"/>
      <c r="D84" s="167"/>
      <c r="E84" s="192"/>
      <c r="F84" s="167"/>
    </row>
    <row r="85" spans="1:6" ht="15.75" x14ac:dyDescent="0.25">
      <c r="A85" s="193">
        <f t="shared" si="0"/>
        <v>2007</v>
      </c>
      <c r="B85" s="217"/>
      <c r="C85" s="200"/>
      <c r="D85" s="167"/>
      <c r="E85" s="192"/>
      <c r="F85" s="167"/>
    </row>
    <row r="86" spans="1:6" ht="15.75" x14ac:dyDescent="0.25">
      <c r="A86" s="195">
        <f t="shared" si="0"/>
        <v>2006</v>
      </c>
      <c r="B86" s="217"/>
      <c r="C86" s="200"/>
      <c r="D86" s="167"/>
      <c r="E86" s="192"/>
      <c r="F86" s="167"/>
    </row>
    <row r="87" spans="1:6" ht="15.75" x14ac:dyDescent="0.25">
      <c r="A87" s="193">
        <f t="shared" si="0"/>
        <v>2005</v>
      </c>
      <c r="B87" s="217"/>
      <c r="C87" s="200"/>
      <c r="D87" s="167"/>
      <c r="E87" s="192"/>
      <c r="F87" s="167"/>
    </row>
    <row r="95" spans="1:6" ht="14.25" customHeight="1" x14ac:dyDescent="0.2"/>
    <row r="96" spans="1:6" ht="14.25" customHeight="1" x14ac:dyDescent="0.2"/>
    <row r="97" ht="14.25" customHeight="1" x14ac:dyDescent="0.2"/>
  </sheetData>
  <sheetProtection algorithmName="SHA-512" hashValue="eUNQZkP92sYyPrGW+hLtl/uGhDbmQaRm3FVwuEoFMXuin4HViZePD1SK8ODZhAJgXxZdHU9bOQyYvkwQnrYTtw==" saltValue="QPbfqsPcybshmOTfm0cimw==" spinCount="100000" sheet="1" formatCells="0" formatColumns="0" formatRows="0" insertColumns="0" insertRows="0" insertHyperlinks="0" deleteColumns="0" deleteRows="0" sort="0" autoFilter="0" pivotTables="0"/>
  <dataConsolidate/>
  <mergeCells count="83">
    <mergeCell ref="H32:H33"/>
    <mergeCell ref="I32:I33"/>
    <mergeCell ref="H25:H26"/>
    <mergeCell ref="I25:I26"/>
    <mergeCell ref="H16:H17"/>
    <mergeCell ref="I16:I17"/>
    <mergeCell ref="H27:H28"/>
    <mergeCell ref="I27:I28"/>
    <mergeCell ref="H29:H31"/>
    <mergeCell ref="I29:I31"/>
    <mergeCell ref="H14:H15"/>
    <mergeCell ref="I14:I15"/>
    <mergeCell ref="H20:H21"/>
    <mergeCell ref="I20:I21"/>
    <mergeCell ref="H22:H24"/>
    <mergeCell ref="I22:I24"/>
    <mergeCell ref="H37:H38"/>
    <mergeCell ref="I37:I38"/>
    <mergeCell ref="C68:D68"/>
    <mergeCell ref="B27:C27"/>
    <mergeCell ref="B28:C28"/>
    <mergeCell ref="B29:C29"/>
    <mergeCell ref="B30:C30"/>
    <mergeCell ref="B31:C31"/>
    <mergeCell ref="B33:C33"/>
    <mergeCell ref="B34:C34"/>
    <mergeCell ref="B35:C35"/>
    <mergeCell ref="B36:C36"/>
    <mergeCell ref="B37:C37"/>
    <mergeCell ref="B32:C32"/>
    <mergeCell ref="A53:E53"/>
    <mergeCell ref="B64:F64"/>
    <mergeCell ref="A50:F50"/>
    <mergeCell ref="E38:F38"/>
    <mergeCell ref="B23:C23"/>
    <mergeCell ref="B24:C24"/>
    <mergeCell ref="B25:C25"/>
    <mergeCell ref="B26:C26"/>
    <mergeCell ref="B38:C38"/>
    <mergeCell ref="E30:F30"/>
    <mergeCell ref="E31:F31"/>
    <mergeCell ref="E32:F32"/>
    <mergeCell ref="E33:F33"/>
    <mergeCell ref="E34:F34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C7:D7"/>
    <mergeCell ref="B65:B67"/>
    <mergeCell ref="A65:A67"/>
    <mergeCell ref="C65:D65"/>
    <mergeCell ref="C57:D57"/>
    <mergeCell ref="C61:D61"/>
    <mergeCell ref="A41:E41"/>
    <mergeCell ref="A56:E56"/>
    <mergeCell ref="A60:E60"/>
    <mergeCell ref="E13:F13"/>
    <mergeCell ref="E14:F14"/>
    <mergeCell ref="E15:F15"/>
    <mergeCell ref="E16:F16"/>
    <mergeCell ref="E35:F35"/>
    <mergeCell ref="E36:F36"/>
    <mergeCell ref="E37:F37"/>
    <mergeCell ref="E17:F17"/>
    <mergeCell ref="E18:F18"/>
    <mergeCell ref="E19:F19"/>
    <mergeCell ref="E28:F28"/>
    <mergeCell ref="E29:F29"/>
    <mergeCell ref="E27:F27"/>
    <mergeCell ref="E20:F20"/>
    <mergeCell ref="E21:F21"/>
    <mergeCell ref="E22:F22"/>
    <mergeCell ref="E23:F23"/>
    <mergeCell ref="E24:F24"/>
    <mergeCell ref="E25:F25"/>
    <mergeCell ref="E26:F26"/>
  </mergeCells>
  <dataValidations count="1">
    <dataValidation type="list" showErrorMessage="1" sqref="C57 C61" xr:uid="{48ED84A8-2F98-4FFE-8660-036CC6B03DB2}">
      <formula1>"Stille Versteuerung, eigene Berechnung"</formula1>
    </dataValidation>
  </dataValidations>
  <pageMargins left="0.70866141732283472" right="0.70866141732283472" top="0.78740157480314965" bottom="0.78740157480314965" header="0.31496062992125984" footer="0.31496062992125984"/>
  <pageSetup paperSize="9" scale="53" fitToHeight="0" orientation="portrait" r:id="rId1"/>
  <headerFooter alignWithMargins="0">
    <oddHeader>&amp;L&amp;G</oddHeader>
    <oddFooter>&amp;L&amp;7Berechnungsblatt zu MWST-Branchen-Info Gemeinwesen &amp;C&amp;7Seite &amp;P von &amp;N&amp;R&amp;7 Version 2024/09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515AE3-BE6F-4A65-8B6E-A0FEBFC53B57}">
          <x14:formula1>
            <xm:f>Quittung!$A$8:$A$22</xm:f>
          </x14:formula1>
          <xm:sqref>E13:E38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10F81-87FD-4360-968A-4889167554D9}">
  <sheetPr codeName="Tabelle11">
    <pageSetUpPr fitToPage="1"/>
  </sheetPr>
  <dimension ref="A1:J217"/>
  <sheetViews>
    <sheetView zoomScale="85" zoomScaleNormal="85" workbookViewId="0"/>
  </sheetViews>
  <sheetFormatPr baseColWidth="10" defaultColWidth="11" defaultRowHeight="14.25" x14ac:dyDescent="0.2"/>
  <cols>
    <col min="1" max="1" width="21.875" style="122" customWidth="1"/>
    <col min="2" max="2" width="17.125" style="122" customWidth="1"/>
    <col min="3" max="3" width="15.625" style="122" customWidth="1"/>
    <col min="4" max="4" width="16.625" style="122" customWidth="1"/>
    <col min="5" max="6" width="25.75" style="122" customWidth="1"/>
    <col min="7" max="7" width="25.75" style="162" customWidth="1"/>
    <col min="8" max="8" width="26" style="122" customWidth="1"/>
    <col min="9" max="9" width="13.625" style="122" customWidth="1"/>
    <col min="10" max="11" width="10.625" style="122" customWidth="1"/>
    <col min="12" max="16384" width="11" style="122"/>
  </cols>
  <sheetData>
    <row r="1" spans="1:8" ht="89.25" customHeight="1" x14ac:dyDescent="0.2">
      <c r="A1" s="121"/>
      <c r="B1" s="121"/>
      <c r="C1" s="121"/>
      <c r="D1" s="121"/>
      <c r="E1" s="121"/>
      <c r="F1" s="320" t="s">
        <v>146</v>
      </c>
      <c r="G1" s="320"/>
      <c r="H1" s="320"/>
    </row>
    <row r="2" spans="1:8" s="119" customFormat="1" ht="19.5" x14ac:dyDescent="0.25">
      <c r="A2" s="329" t="s">
        <v>123</v>
      </c>
      <c r="B2" s="329"/>
      <c r="C2" s="329"/>
      <c r="D2" s="329"/>
      <c r="E2" s="329"/>
      <c r="F2" s="329"/>
      <c r="G2" s="329"/>
      <c r="H2" s="329"/>
    </row>
    <row r="3" spans="1:8" ht="16.5" x14ac:dyDescent="0.2">
      <c r="A3" s="328">
        <f>Eingabe!C7</f>
        <v>0</v>
      </c>
      <c r="B3" s="328"/>
      <c r="C3" s="328"/>
      <c r="D3" s="328"/>
      <c r="E3" s="328"/>
      <c r="F3" s="328"/>
      <c r="G3" s="328"/>
      <c r="H3" s="328"/>
    </row>
    <row r="4" spans="1:8" ht="16.5" x14ac:dyDescent="0.2">
      <c r="A4" s="328">
        <f>Eingabe!C9</f>
        <v>0</v>
      </c>
      <c r="B4" s="328"/>
      <c r="C4" s="328"/>
      <c r="D4" s="328"/>
      <c r="E4" s="328"/>
      <c r="F4" s="328"/>
      <c r="G4" s="328"/>
      <c r="H4" s="328"/>
    </row>
    <row r="5" spans="1:8" ht="15" x14ac:dyDescent="0.2">
      <c r="A5" s="327" t="str">
        <f>"Jahr " &amp;Eingabe!C5</f>
        <v>Jahr 2024</v>
      </c>
      <c r="B5" s="327"/>
      <c r="C5" s="327"/>
      <c r="D5" s="327"/>
      <c r="E5" s="327"/>
      <c r="F5" s="327"/>
      <c r="G5" s="327"/>
      <c r="H5" s="327"/>
    </row>
    <row r="6" spans="1:8" ht="32.1" customHeight="1" x14ac:dyDescent="0.25">
      <c r="A6" s="323" t="s">
        <v>115</v>
      </c>
      <c r="B6" s="323"/>
      <c r="C6" s="323"/>
      <c r="D6" s="323"/>
      <c r="E6" s="323"/>
      <c r="F6" s="323"/>
      <c r="G6" s="323"/>
      <c r="H6" s="131"/>
    </row>
    <row r="7" spans="1:8" ht="15" customHeight="1" x14ac:dyDescent="0.2">
      <c r="A7" s="242" t="s">
        <v>2</v>
      </c>
      <c r="B7" s="242"/>
      <c r="C7" s="242"/>
      <c r="D7" s="242" t="s">
        <v>51</v>
      </c>
      <c r="E7" s="242" t="s">
        <v>18</v>
      </c>
      <c r="F7" s="243" t="s">
        <v>81</v>
      </c>
      <c r="G7" s="132"/>
      <c r="H7" s="121"/>
    </row>
    <row r="8" spans="1:8" ht="15" customHeight="1" x14ac:dyDescent="0.2">
      <c r="A8" s="121" t="s">
        <v>176</v>
      </c>
      <c r="B8" s="121"/>
      <c r="C8" s="121"/>
      <c r="D8" s="121"/>
      <c r="E8" s="121"/>
      <c r="F8" s="133">
        <f>SUMIF(Eingabe!$E$12:$E$38,A8,Eingabe!$D$12:$D$38)</f>
        <v>0</v>
      </c>
      <c r="G8" s="132"/>
      <c r="H8" s="121"/>
    </row>
    <row r="9" spans="1:8" ht="15" customHeight="1" x14ac:dyDescent="0.2">
      <c r="A9" s="121" t="s">
        <v>180</v>
      </c>
      <c r="B9" s="121"/>
      <c r="C9" s="121"/>
      <c r="D9" s="121"/>
      <c r="E9" s="121"/>
      <c r="F9" s="133">
        <f>SUMIF(Eingabe!$E$12:$E$38,A9,Eingabe!$D$12:$D$38)</f>
        <v>0</v>
      </c>
      <c r="G9" s="132"/>
      <c r="H9" s="121"/>
    </row>
    <row r="10" spans="1:8" ht="15" customHeight="1" x14ac:dyDescent="0.2">
      <c r="A10" s="121" t="s">
        <v>181</v>
      </c>
      <c r="B10" s="121"/>
      <c r="C10" s="121"/>
      <c r="D10" s="121"/>
      <c r="E10" s="121"/>
      <c r="F10" s="133">
        <f>SUMIF(Eingabe!$E$12:$E$38,A10,Eingabe!$D$12:$D$38)</f>
        <v>0</v>
      </c>
      <c r="G10" s="132"/>
      <c r="H10" s="121"/>
    </row>
    <row r="11" spans="1:8" ht="15" customHeight="1" x14ac:dyDescent="0.2">
      <c r="A11" s="121" t="s">
        <v>10</v>
      </c>
      <c r="B11" s="121"/>
      <c r="C11" s="121"/>
      <c r="D11" s="121"/>
      <c r="E11" s="121"/>
      <c r="F11" s="133">
        <f>SUMIF(Eingabe!$E$12:$E$38,A11,Eingabe!$D$12:$D$38)</f>
        <v>0</v>
      </c>
      <c r="G11" s="132"/>
      <c r="H11" s="121"/>
    </row>
    <row r="12" spans="1:8" ht="15" customHeight="1" x14ac:dyDescent="0.2">
      <c r="A12" s="121" t="s">
        <v>11</v>
      </c>
      <c r="B12" s="121"/>
      <c r="C12" s="121"/>
      <c r="D12" s="121"/>
      <c r="E12" s="121"/>
      <c r="F12" s="133">
        <f>SUMIF(Eingabe!$E$12:$E$38,A12,Eingabe!$D$12:$D$38)</f>
        <v>0</v>
      </c>
      <c r="G12" s="132"/>
      <c r="H12" s="121"/>
    </row>
    <row r="13" spans="1:8" ht="15" customHeight="1" x14ac:dyDescent="0.2">
      <c r="A13" s="121" t="s">
        <v>106</v>
      </c>
      <c r="B13" s="121"/>
      <c r="C13" s="121"/>
      <c r="D13" s="121"/>
      <c r="E13" s="121"/>
      <c r="F13" s="133">
        <f>SUMIF(Eingabe!$E$12:$E$38,A13,Eingabe!$D$12:$D$38)</f>
        <v>0</v>
      </c>
      <c r="G13" s="132"/>
      <c r="H13" s="121"/>
    </row>
    <row r="14" spans="1:8" ht="15" customHeight="1" x14ac:dyDescent="0.2">
      <c r="A14" s="121" t="s">
        <v>184</v>
      </c>
      <c r="B14" s="121"/>
      <c r="C14" s="121"/>
      <c r="D14" s="121"/>
      <c r="E14" s="121"/>
      <c r="F14" s="133">
        <f>SUMIF(Eingabe!$E$12:$E$38,A14,Eingabe!$D$12:$D$38)</f>
        <v>0</v>
      </c>
      <c r="G14" s="132"/>
      <c r="H14" s="121"/>
    </row>
    <row r="15" spans="1:8" ht="15" customHeight="1" x14ac:dyDescent="0.2">
      <c r="A15" s="121" t="s">
        <v>58</v>
      </c>
      <c r="B15" s="121"/>
      <c r="C15" s="121"/>
      <c r="D15" s="121" t="s">
        <v>29</v>
      </c>
      <c r="E15" s="121"/>
      <c r="F15" s="133">
        <f>SUMIF(Eingabe!$E$12:$E$38,A15,Eingabe!$D$12:$D$38)</f>
        <v>0</v>
      </c>
      <c r="G15" s="132"/>
      <c r="H15" s="121"/>
    </row>
    <row r="16" spans="1:8" ht="15" customHeight="1" x14ac:dyDescent="0.2">
      <c r="A16" s="121" t="s">
        <v>59</v>
      </c>
      <c r="B16" s="121"/>
      <c r="C16" s="121"/>
      <c r="D16" s="121" t="s">
        <v>29</v>
      </c>
      <c r="E16" s="121"/>
      <c r="F16" s="133">
        <f>SUMIF(Eingabe!$E$12:$E$38,A16,Eingabe!$D$12:$D$38)</f>
        <v>0</v>
      </c>
      <c r="G16" s="132"/>
      <c r="H16" s="121"/>
    </row>
    <row r="17" spans="1:8" ht="15" customHeight="1" x14ac:dyDescent="0.2">
      <c r="A17" s="121" t="s">
        <v>182</v>
      </c>
      <c r="B17" s="121"/>
      <c r="C17" s="121"/>
      <c r="D17" s="121" t="s">
        <v>30</v>
      </c>
      <c r="E17" s="121"/>
      <c r="F17" s="133">
        <f>SUMIF(Eingabe!$E$12:$E$38,A17,Eingabe!$D$12:$D$38)</f>
        <v>0</v>
      </c>
      <c r="G17" s="132"/>
      <c r="H17" s="121"/>
    </row>
    <row r="18" spans="1:8" ht="15" customHeight="1" x14ac:dyDescent="0.2">
      <c r="A18" s="121" t="s">
        <v>33</v>
      </c>
      <c r="B18" s="121"/>
      <c r="C18" s="121"/>
      <c r="D18" s="121"/>
      <c r="E18" s="121"/>
      <c r="F18" s="133">
        <f>SUMIF(Eingabe!$E$12:$E$38,A18,Eingabe!$D$12:$D$38)</f>
        <v>0</v>
      </c>
      <c r="G18" s="132"/>
      <c r="H18" s="121"/>
    </row>
    <row r="19" spans="1:8" ht="15" customHeight="1" x14ac:dyDescent="0.2">
      <c r="A19" s="121" t="s">
        <v>23</v>
      </c>
      <c r="B19" s="121"/>
      <c r="C19" s="121"/>
      <c r="D19" s="121"/>
      <c r="E19" s="121"/>
      <c r="F19" s="133">
        <f>SUMIF(Eingabe!$E$12:$E$38,A19,Eingabe!$D$12:$D$38)</f>
        <v>0</v>
      </c>
      <c r="G19" s="132"/>
      <c r="H19" s="121"/>
    </row>
    <row r="20" spans="1:8" ht="15" customHeight="1" x14ac:dyDescent="0.2">
      <c r="A20" s="121" t="s">
        <v>183</v>
      </c>
      <c r="B20" s="121"/>
      <c r="C20" s="121"/>
      <c r="D20" s="121" t="s">
        <v>32</v>
      </c>
      <c r="E20" s="121"/>
      <c r="F20" s="133">
        <f>SUMIF(Eingabe!$E$12:$E$38,A20,Eingabe!$D$12:$D$38)</f>
        <v>0</v>
      </c>
      <c r="G20" s="132"/>
      <c r="H20" s="121"/>
    </row>
    <row r="21" spans="1:8" ht="15" customHeight="1" x14ac:dyDescent="0.2">
      <c r="A21" s="121" t="s">
        <v>34</v>
      </c>
      <c r="B21" s="121"/>
      <c r="C21" s="121"/>
      <c r="D21" s="121" t="s">
        <v>31</v>
      </c>
      <c r="E21" s="121"/>
      <c r="F21" s="133">
        <f>SUMIF(Eingabe!$E$12:$E$38,A21,Eingabe!$D$12:$D$38)</f>
        <v>0</v>
      </c>
      <c r="G21" s="132"/>
      <c r="H21" s="121"/>
    </row>
    <row r="22" spans="1:8" ht="15" customHeight="1" x14ac:dyDescent="0.2">
      <c r="A22" s="121" t="s">
        <v>179</v>
      </c>
      <c r="B22" s="121"/>
      <c r="C22" s="121"/>
      <c r="D22" s="121"/>
      <c r="E22" s="121"/>
      <c r="F22" s="133">
        <f>SUMIF(Eingabe!$E$12:$E$38,A22,Eingabe!$D$12:$D$38)</f>
        <v>0</v>
      </c>
      <c r="G22" s="132"/>
      <c r="H22" s="121"/>
    </row>
    <row r="23" spans="1:8" ht="15" customHeight="1" thickBot="1" x14ac:dyDescent="0.3">
      <c r="A23" s="126" t="s">
        <v>7</v>
      </c>
      <c r="B23" s="126"/>
      <c r="C23" s="126"/>
      <c r="D23" s="126"/>
      <c r="E23" s="126"/>
      <c r="F23" s="127">
        <f>SUM(F8:F22)</f>
        <v>0</v>
      </c>
      <c r="G23" s="132"/>
      <c r="H23" s="121"/>
    </row>
    <row r="24" spans="1:8" ht="15" customHeight="1" thickTop="1" x14ac:dyDescent="0.25">
      <c r="A24" s="118"/>
      <c r="B24" s="118"/>
      <c r="C24" s="118"/>
      <c r="D24" s="118"/>
      <c r="E24" s="118"/>
      <c r="F24" s="161"/>
      <c r="G24" s="132"/>
      <c r="H24" s="121"/>
    </row>
    <row r="25" spans="1:8" x14ac:dyDescent="0.2">
      <c r="A25" s="121"/>
      <c r="B25" s="121"/>
      <c r="C25" s="121"/>
      <c r="D25" s="121"/>
      <c r="E25" s="121"/>
      <c r="F25" s="121"/>
      <c r="G25" s="132"/>
      <c r="H25" s="121"/>
    </row>
    <row r="26" spans="1:8" ht="16.5" x14ac:dyDescent="0.25">
      <c r="A26" s="244" t="s">
        <v>80</v>
      </c>
      <c r="B26" s="123"/>
      <c r="C26" s="123"/>
      <c r="D26" s="123"/>
      <c r="E26" s="257"/>
      <c r="F26" s="268" t="s">
        <v>81</v>
      </c>
      <c r="G26" s="128" t="s">
        <v>81</v>
      </c>
      <c r="H26" s="121"/>
    </row>
    <row r="27" spans="1:8" ht="15" customHeight="1" x14ac:dyDescent="0.2">
      <c r="A27" s="322" t="s">
        <v>83</v>
      </c>
      <c r="B27" s="322"/>
      <c r="C27" s="322"/>
      <c r="D27" s="322"/>
      <c r="E27" s="251"/>
      <c r="F27" s="259"/>
      <c r="G27" s="255">
        <f>Eingabe!E48</f>
        <v>0</v>
      </c>
      <c r="H27" s="219"/>
    </row>
    <row r="28" spans="1:8" ht="15" customHeight="1" x14ac:dyDescent="0.2">
      <c r="A28" s="132"/>
      <c r="B28" s="132"/>
      <c r="C28" s="132"/>
      <c r="D28" s="132"/>
      <c r="E28" s="121"/>
      <c r="F28" s="134"/>
      <c r="G28" s="135"/>
      <c r="H28" s="219"/>
    </row>
    <row r="29" spans="1:8" ht="15" customHeight="1" x14ac:dyDescent="0.25">
      <c r="A29" s="136" t="s">
        <v>87</v>
      </c>
      <c r="B29" s="132"/>
      <c r="C29" s="132"/>
      <c r="D29" s="132"/>
      <c r="E29" s="121"/>
      <c r="F29" s="121"/>
      <c r="G29" s="135"/>
      <c r="H29" s="219"/>
    </row>
    <row r="30" spans="1:8" ht="15" customHeight="1" x14ac:dyDescent="0.2">
      <c r="A30" s="137" t="str">
        <f>IF(Eingabe!C57="eigene Berechnung","Eigene Berechnung",Berechnungstabelle!A4)</f>
        <v>Subvention (objektbezogen)</v>
      </c>
      <c r="B30" s="121"/>
      <c r="C30" s="132"/>
      <c r="D30" s="121"/>
      <c r="E30" s="138">
        <f>IF(A30="Eigene Berechnung","",Berechnungstabelle!G4)</f>
        <v>1.081</v>
      </c>
      <c r="F30" s="133">
        <f>IF(Eingabe!C57="Eigene Berechnung",Berechnungstabelle!F14,Berechnungstabelle!F4)</f>
        <v>0</v>
      </c>
      <c r="G30" s="139"/>
      <c r="H30" s="219"/>
    </row>
    <row r="31" spans="1:8" ht="15" customHeight="1" x14ac:dyDescent="0.2">
      <c r="A31" s="137" t="str">
        <f>IF(Eingabe!C57="eigene Berechnung","",Berechnungstabelle!A5)</f>
        <v>Vorsteuerkürzung objektbezogen</v>
      </c>
      <c r="B31" s="121"/>
      <c r="C31" s="132"/>
      <c r="D31" s="121"/>
      <c r="E31" s="140">
        <f>IF(A30="Eigene Berechnung","",Berechnungstabelle!G5)</f>
        <v>8.0999999999999961E-2</v>
      </c>
      <c r="F31" s="133">
        <f>IF(A30="Eigene Berechnung","",Berechnungstabelle!F5)</f>
        <v>0</v>
      </c>
      <c r="G31" s="135">
        <f>IF(Eingabe!C57="eigene Berechnung",-Quittung!F30,-F31)</f>
        <v>0</v>
      </c>
      <c r="H31" s="219"/>
    </row>
    <row r="32" spans="1:8" ht="15" customHeight="1" x14ac:dyDescent="0.2">
      <c r="A32" s="256" t="s">
        <v>82</v>
      </c>
      <c r="B32" s="256"/>
      <c r="C32" s="256"/>
      <c r="D32" s="256"/>
      <c r="E32" s="250"/>
      <c r="F32" s="251"/>
      <c r="G32" s="255">
        <f>SUM(G27:G31)</f>
        <v>0</v>
      </c>
      <c r="H32" s="219"/>
    </row>
    <row r="33" spans="1:10" ht="15" customHeight="1" x14ac:dyDescent="0.2">
      <c r="A33" s="132"/>
      <c r="B33" s="132"/>
      <c r="C33" s="132"/>
      <c r="D33" s="132"/>
      <c r="E33" s="141"/>
      <c r="F33" s="121"/>
      <c r="G33" s="135"/>
      <c r="H33" s="219"/>
    </row>
    <row r="34" spans="1:10" ht="15" customHeight="1" x14ac:dyDescent="0.25">
      <c r="A34" s="136" t="s">
        <v>90</v>
      </c>
      <c r="B34" s="132"/>
      <c r="C34" s="132"/>
      <c r="D34" s="132"/>
      <c r="E34" s="141"/>
      <c r="G34" s="135"/>
      <c r="H34" s="219"/>
    </row>
    <row r="35" spans="1:10" ht="15" customHeight="1" x14ac:dyDescent="0.2">
      <c r="A35" s="137" t="str">
        <f>IF(Eingabe!C61="eigene Berechnung","Eigene Berechnung",Berechnungstabelle!A25)</f>
        <v>Einnahmen aus hoheitlicher Tätigkeit objektbezogen</v>
      </c>
      <c r="B35" s="121"/>
      <c r="C35" s="132"/>
      <c r="D35" s="121"/>
      <c r="E35" s="138">
        <f>IF(A35="Eigene Berechnung","",Berechnungstabelle!G25)</f>
        <v>1.081</v>
      </c>
      <c r="F35" s="133">
        <f>IF(A35="Eigene Berechnung",Berechnungstabelle!F35,Berechnungstabelle!F25)</f>
        <v>0</v>
      </c>
      <c r="G35" s="139"/>
      <c r="H35" s="219"/>
      <c r="J35" s="125"/>
    </row>
    <row r="36" spans="1:10" ht="15" customHeight="1" x14ac:dyDescent="0.2">
      <c r="A36" s="137" t="str">
        <f>IF(Eingabe!C61="eigene Berechnung","",Berechnungstabelle!A26)</f>
        <v>Vorsteuerkorrektur objektbezogen</v>
      </c>
      <c r="B36" s="121"/>
      <c r="C36" s="132"/>
      <c r="D36" s="121"/>
      <c r="E36" s="140">
        <f>IF(A35="Eigene Berechnung","",Berechnungstabelle!G26)</f>
        <v>8.0999999999999961E-2</v>
      </c>
      <c r="F36" s="133">
        <f>IF(A35="Eigene Berechnung","",Berechnungstabelle!F26)</f>
        <v>0</v>
      </c>
      <c r="G36" s="135">
        <f>IF(Eingabe!C61="eigene Berechnung",-F35,-F36)</f>
        <v>0</v>
      </c>
      <c r="H36" s="219"/>
      <c r="I36" s="142"/>
      <c r="J36" s="125"/>
    </row>
    <row r="37" spans="1:10" ht="15" customHeight="1" x14ac:dyDescent="0.2">
      <c r="A37" s="256" t="s">
        <v>82</v>
      </c>
      <c r="B37" s="256"/>
      <c r="C37" s="256"/>
      <c r="D37" s="256"/>
      <c r="E37" s="251"/>
      <c r="F37" s="251"/>
      <c r="G37" s="255">
        <f>SUM(G32:G36)</f>
        <v>0</v>
      </c>
      <c r="H37" s="219"/>
    </row>
    <row r="38" spans="1:10" ht="15" customHeight="1" x14ac:dyDescent="0.2">
      <c r="A38" s="132"/>
      <c r="B38" s="132"/>
      <c r="C38" s="132"/>
      <c r="D38" s="132"/>
      <c r="E38" s="121"/>
      <c r="F38" s="134"/>
      <c r="G38" s="135"/>
      <c r="H38" s="219"/>
    </row>
    <row r="39" spans="1:10" ht="15" customHeight="1" x14ac:dyDescent="0.2">
      <c r="A39" s="260" t="s">
        <v>85</v>
      </c>
      <c r="B39" s="132"/>
      <c r="C39" s="132"/>
      <c r="D39" s="132"/>
      <c r="E39" s="121"/>
      <c r="F39" s="134"/>
      <c r="G39" s="135">
        <f>Eingabe!D48</f>
        <v>0</v>
      </c>
      <c r="H39" s="219"/>
    </row>
    <row r="40" spans="1:10" ht="15" x14ac:dyDescent="0.2">
      <c r="A40" s="322" t="s">
        <v>84</v>
      </c>
      <c r="B40" s="322"/>
      <c r="C40" s="322"/>
      <c r="D40" s="322"/>
      <c r="E40" s="250"/>
      <c r="F40" s="251"/>
      <c r="G40" s="255">
        <f>SUM(G37:G39)</f>
        <v>0</v>
      </c>
      <c r="H40" s="219"/>
    </row>
    <row r="41" spans="1:10" ht="15" x14ac:dyDescent="0.2">
      <c r="A41" s="132"/>
      <c r="B41" s="132"/>
      <c r="C41" s="132"/>
      <c r="D41" s="132"/>
      <c r="E41" s="141"/>
      <c r="F41" s="121"/>
      <c r="G41" s="135"/>
      <c r="H41" s="219"/>
    </row>
    <row r="42" spans="1:10" ht="15" x14ac:dyDescent="0.25">
      <c r="A42" s="136" t="s">
        <v>89</v>
      </c>
      <c r="B42" s="132"/>
      <c r="C42" s="132"/>
      <c r="D42" s="132"/>
      <c r="E42" s="141"/>
      <c r="F42" s="121"/>
      <c r="G42" s="135"/>
      <c r="H42" s="219"/>
    </row>
    <row r="43" spans="1:10" ht="15" x14ac:dyDescent="0.2">
      <c r="A43" s="137" t="str">
        <f>Berechnungstabelle!A46</f>
        <v>Umsatz aus steuerbaren und optierten Leistungen</v>
      </c>
      <c r="B43" s="143"/>
      <c r="C43" s="143"/>
      <c r="D43" s="121"/>
      <c r="E43" s="141"/>
      <c r="F43" s="144">
        <f>Berechnungstabelle!F46</f>
        <v>0</v>
      </c>
      <c r="G43" s="145"/>
      <c r="H43" s="219"/>
    </row>
    <row r="44" spans="1:10" ht="15" x14ac:dyDescent="0.2">
      <c r="A44" s="137" t="str">
        <f>Berechnungstabelle!A47</f>
        <v>Umsatz aus befreiten Leistungen</v>
      </c>
      <c r="B44" s="143"/>
      <c r="C44" s="143"/>
      <c r="D44" s="143"/>
      <c r="E44" s="141"/>
      <c r="F44" s="144">
        <f>Berechnungstabelle!F47</f>
        <v>0</v>
      </c>
      <c r="G44" s="145"/>
      <c r="H44" s="219"/>
    </row>
    <row r="45" spans="1:10" ht="15" x14ac:dyDescent="0.2">
      <c r="A45" s="137" t="str">
        <f>Berechnungstabelle!A48</f>
        <v>Umsatz aus Leistungen im Ausland</v>
      </c>
      <c r="B45" s="143"/>
      <c r="C45" s="143"/>
      <c r="D45" s="143"/>
      <c r="E45" s="141"/>
      <c r="F45" s="144">
        <f>Berechnungstabelle!F48</f>
        <v>0</v>
      </c>
      <c r="G45" s="145"/>
      <c r="H45" s="219"/>
    </row>
    <row r="46" spans="1:10" ht="15" x14ac:dyDescent="0.2">
      <c r="A46" s="137" t="str">
        <f>Berechnungstabelle!A49</f>
        <v>Umsatz aus Zinseinnahmen und Einnahmen aus Wertpapierhandel</v>
      </c>
      <c r="B46" s="143"/>
      <c r="C46" s="143"/>
      <c r="D46" s="143"/>
      <c r="E46" s="141"/>
      <c r="F46" s="144">
        <f>Berechnungstabelle!F49</f>
        <v>0</v>
      </c>
      <c r="G46" s="145"/>
      <c r="H46" s="219"/>
    </row>
    <row r="47" spans="1:10" ht="15" x14ac:dyDescent="0.2">
      <c r="A47" s="146" t="str">
        <f>Berechnungstabelle!A50</f>
        <v>Umsatz aus übrigen von der Steuer ausgenommenen Leistungen</v>
      </c>
      <c r="B47" s="147"/>
      <c r="C47" s="147"/>
      <c r="D47" s="147"/>
      <c r="E47" s="148"/>
      <c r="F47" s="149">
        <f>Berechnungstabelle!F50</f>
        <v>0</v>
      </c>
      <c r="G47" s="145"/>
      <c r="H47" s="219"/>
    </row>
    <row r="48" spans="1:10" ht="15" x14ac:dyDescent="0.2">
      <c r="A48" s="137" t="str">
        <f>Berechnungstabelle!A51</f>
        <v>Total Bemessungsgrundlage der Vorsteuerkorrektur</v>
      </c>
      <c r="B48" s="143"/>
      <c r="C48" s="143"/>
      <c r="D48" s="143"/>
      <c r="E48" s="150">
        <v>1</v>
      </c>
      <c r="F48" s="144">
        <f>Berechnungstabelle!F51</f>
        <v>0</v>
      </c>
      <c r="G48" s="145"/>
      <c r="H48" s="219"/>
    </row>
    <row r="49" spans="1:8" ht="15" x14ac:dyDescent="0.2">
      <c r="A49" s="137" t="s">
        <v>88</v>
      </c>
      <c r="B49" s="143"/>
      <c r="C49" s="143"/>
      <c r="D49" s="143"/>
      <c r="E49" s="150">
        <f>Berechnungstabelle!G52</f>
        <v>0</v>
      </c>
      <c r="F49" s="144">
        <f>Berechnungstabelle!F52</f>
        <v>0</v>
      </c>
      <c r="G49" s="145"/>
      <c r="H49" s="219"/>
    </row>
    <row r="50" spans="1:8" ht="15" x14ac:dyDescent="0.2">
      <c r="B50" s="132" t="str">
        <f>Berechnungstabelle!A54</f>
        <v>Vorsteuerkorrektur aufgrund von Zinseinnahmen notwendig?</v>
      </c>
      <c r="C50" s="143"/>
      <c r="E50" s="132" t="str">
        <f>Berechnungstabelle!E54</f>
        <v>Nein</v>
      </c>
      <c r="F50" s="144"/>
      <c r="G50" s="145"/>
      <c r="H50" s="219"/>
    </row>
    <row r="51" spans="1:8" ht="15" customHeight="1" x14ac:dyDescent="0.2">
      <c r="A51" s="121"/>
      <c r="B51" s="132" t="str">
        <f>Berechnungstabelle!A60</f>
        <v>Keine Vorsteuerkorrektur aufgrund Zins-/Wertpapiereinnahmen notwendig</v>
      </c>
      <c r="C51" s="121"/>
      <c r="D51" s="121"/>
      <c r="E51" s="141"/>
      <c r="F51" s="121"/>
      <c r="G51" s="135">
        <f>-Berechnungstabelle!F60</f>
        <v>0</v>
      </c>
      <c r="H51" s="219"/>
    </row>
    <row r="52" spans="1:8" x14ac:dyDescent="0.2">
      <c r="A52" s="325" t="s">
        <v>57</v>
      </c>
      <c r="B52" s="325"/>
      <c r="C52" s="325"/>
      <c r="D52" s="325"/>
      <c r="E52" s="250"/>
      <c r="F52" s="251"/>
      <c r="G52" s="252">
        <f>SUM(G40:G51)</f>
        <v>0</v>
      </c>
      <c r="H52" s="254">
        <v>1</v>
      </c>
    </row>
    <row r="53" spans="1:8" x14ac:dyDescent="0.2">
      <c r="A53" s="143"/>
      <c r="B53" s="143"/>
      <c r="C53" s="143"/>
      <c r="D53" s="143"/>
      <c r="E53" s="141"/>
      <c r="F53" s="121"/>
      <c r="G53" s="145"/>
      <c r="H53" s="151"/>
    </row>
    <row r="54" spans="1:8" ht="15" x14ac:dyDescent="0.25">
      <c r="A54" s="136" t="s">
        <v>140</v>
      </c>
      <c r="B54" s="143"/>
      <c r="C54" s="143"/>
      <c r="D54" s="143"/>
      <c r="E54" s="141"/>
      <c r="F54" s="121"/>
      <c r="G54" s="145"/>
      <c r="H54" s="151"/>
    </row>
    <row r="55" spans="1:8" ht="15" x14ac:dyDescent="0.2">
      <c r="A55" s="137" t="str">
        <f>Berechnungstabelle!A67</f>
        <v>Umsatz aus steuerbaren und optierten Leistungen</v>
      </c>
      <c r="B55" s="143"/>
      <c r="C55" s="143"/>
      <c r="D55" s="143"/>
      <c r="E55" s="132"/>
      <c r="F55" s="144">
        <f>Berechnungstabelle!F67</f>
        <v>0</v>
      </c>
      <c r="G55" s="145"/>
      <c r="H55" s="219"/>
    </row>
    <row r="56" spans="1:8" ht="15" x14ac:dyDescent="0.2">
      <c r="A56" s="137" t="str">
        <f>Berechnungstabelle!A68</f>
        <v>Umsatz aus befreiten Leistungen</v>
      </c>
      <c r="B56" s="143"/>
      <c r="C56" s="143"/>
      <c r="D56" s="143"/>
      <c r="E56" s="132"/>
      <c r="F56" s="144">
        <f>Berechnungstabelle!F68</f>
        <v>0</v>
      </c>
      <c r="G56" s="145"/>
      <c r="H56" s="219"/>
    </row>
    <row r="57" spans="1:8" ht="15" x14ac:dyDescent="0.2">
      <c r="A57" s="137" t="str">
        <f>Berechnungstabelle!A69</f>
        <v>Umsatz aus Leistungen im Ausland</v>
      </c>
      <c r="B57" s="143"/>
      <c r="C57" s="143"/>
      <c r="D57" s="143"/>
      <c r="E57" s="132"/>
      <c r="F57" s="144">
        <f>Berechnungstabelle!F69</f>
        <v>0</v>
      </c>
      <c r="G57" s="145"/>
      <c r="H57" s="219"/>
    </row>
    <row r="58" spans="1:8" ht="15" x14ac:dyDescent="0.2">
      <c r="A58" s="137" t="s">
        <v>104</v>
      </c>
      <c r="B58" s="143"/>
      <c r="C58" s="143"/>
      <c r="D58" s="143"/>
      <c r="E58" s="132"/>
      <c r="F58" s="144">
        <f>Berechnungstabelle!F70</f>
        <v>0</v>
      </c>
      <c r="G58" s="145"/>
      <c r="H58" s="219"/>
    </row>
    <row r="59" spans="1:8" ht="15" x14ac:dyDescent="0.2">
      <c r="A59" s="137" t="str">
        <f>Berechnungstabelle!A71</f>
        <v>Umsatz aus übrigen von der Steuer ausgenommenen Leistungen</v>
      </c>
      <c r="B59" s="143"/>
      <c r="C59" s="143"/>
      <c r="D59" s="143"/>
      <c r="E59" s="132"/>
      <c r="F59" s="144">
        <f>Berechnungstabelle!F71</f>
        <v>0</v>
      </c>
      <c r="G59" s="145"/>
      <c r="H59" s="219"/>
    </row>
    <row r="60" spans="1:8" ht="15" x14ac:dyDescent="0.2">
      <c r="A60" s="137" t="s">
        <v>105</v>
      </c>
      <c r="B60" s="143"/>
      <c r="C60" s="143"/>
      <c r="D60" s="143"/>
      <c r="E60" s="132"/>
      <c r="F60" s="144">
        <f>Berechnungstabelle!F72</f>
        <v>0</v>
      </c>
      <c r="G60" s="145"/>
      <c r="H60" s="219"/>
    </row>
    <row r="61" spans="1:8" ht="15" x14ac:dyDescent="0.2">
      <c r="A61" s="137" t="str">
        <f>Berechnungstabelle!A73</f>
        <v>Einnahmen aus hoheitlicher Tätigkeit nicht objektbezogen</v>
      </c>
      <c r="B61" s="143"/>
      <c r="C61" s="143"/>
      <c r="D61" s="143"/>
      <c r="E61" s="132"/>
      <c r="F61" s="144">
        <f>Berechnungstabelle!F73</f>
        <v>0</v>
      </c>
      <c r="G61" s="145"/>
      <c r="H61" s="219"/>
    </row>
    <row r="62" spans="1:8" ht="15" x14ac:dyDescent="0.2">
      <c r="A62" s="146" t="str">
        <f>Berechnungstabelle!A74</f>
        <v>Subventionen nicht objektbezogen</v>
      </c>
      <c r="B62" s="147"/>
      <c r="C62" s="147"/>
      <c r="D62" s="147"/>
      <c r="E62" s="152">
        <f>Berechnungstabelle!G74</f>
        <v>0</v>
      </c>
      <c r="F62" s="149">
        <f>Berechnungstabelle!F74</f>
        <v>0</v>
      </c>
      <c r="G62" s="145"/>
      <c r="H62" s="219"/>
    </row>
    <row r="63" spans="1:8" ht="15" x14ac:dyDescent="0.2">
      <c r="A63" s="137" t="str">
        <f>Berechnungstabelle!A75</f>
        <v>Total Bemessungsgrundlage der Vorsteuerkürzung</v>
      </c>
      <c r="B63" s="143"/>
      <c r="C63" s="143"/>
      <c r="D63" s="143"/>
      <c r="E63" s="150">
        <v>1</v>
      </c>
      <c r="F63" s="144">
        <f>Berechnungstabelle!F75</f>
        <v>0</v>
      </c>
      <c r="G63" s="145"/>
      <c r="H63" s="219"/>
    </row>
    <row r="64" spans="1:8" x14ac:dyDescent="0.2">
      <c r="A64" s="326" t="str">
        <f>Berechnungstabelle!A78</f>
        <v>Vorsteuerkürzung nicht objektbezogen aufgrund anderer Subventionen</v>
      </c>
      <c r="B64" s="326"/>
      <c r="C64" s="326"/>
      <c r="D64" s="326"/>
      <c r="E64" s="141"/>
      <c r="F64" s="121"/>
      <c r="G64" s="135">
        <f>-Berechnungstabelle!F78</f>
        <v>0</v>
      </c>
      <c r="H64" s="151">
        <f>E62</f>
        <v>0</v>
      </c>
    </row>
    <row r="65" spans="1:9" x14ac:dyDescent="0.2">
      <c r="A65" s="325" t="s">
        <v>57</v>
      </c>
      <c r="B65" s="325"/>
      <c r="C65" s="325"/>
      <c r="D65" s="325"/>
      <c r="E65" s="250"/>
      <c r="F65" s="261"/>
      <c r="G65" s="253">
        <f>SUM(G52:G64)</f>
        <v>0</v>
      </c>
      <c r="H65" s="254">
        <v>1</v>
      </c>
    </row>
    <row r="66" spans="1:9" x14ac:dyDescent="0.2">
      <c r="A66" s="143"/>
      <c r="B66" s="143"/>
      <c r="C66" s="143"/>
      <c r="D66" s="143"/>
      <c r="E66" s="141"/>
      <c r="F66" s="121"/>
      <c r="G66" s="145"/>
      <c r="H66" s="151"/>
    </row>
    <row r="67" spans="1:9" ht="15" x14ac:dyDescent="0.25">
      <c r="A67" s="136" t="s">
        <v>138</v>
      </c>
      <c r="B67" s="143"/>
      <c r="C67" s="143"/>
      <c r="D67" s="143"/>
      <c r="E67" s="150"/>
      <c r="F67" s="144"/>
      <c r="G67" s="145"/>
      <c r="H67" s="219"/>
    </row>
    <row r="68" spans="1:9" ht="15" x14ac:dyDescent="0.2">
      <c r="A68" s="137" t="str">
        <f>Berechnungstabelle!A86</f>
        <v>Steuerbarer und optierter Umsatz + befreiter Umsatz + Leistungen im Ausland</v>
      </c>
      <c r="B68" s="143"/>
      <c r="C68" s="143"/>
      <c r="D68" s="143"/>
      <c r="E68" s="150"/>
      <c r="F68" s="144">
        <f>Berechnungstabelle!F86</f>
        <v>0</v>
      </c>
      <c r="G68" s="145"/>
      <c r="H68" s="219"/>
    </row>
    <row r="69" spans="1:9" ht="15" x14ac:dyDescent="0.2">
      <c r="A69" s="137" t="str">
        <f>Berechnungstabelle!A87</f>
        <v xml:space="preserve">Ausgenommener Umsatz (ohne Zinseinnahmen/Einnahmen aus dem Handel </v>
      </c>
      <c r="B69" s="143"/>
      <c r="C69" s="143"/>
      <c r="D69" s="143"/>
      <c r="E69" s="150"/>
      <c r="F69" s="144"/>
      <c r="G69" s="145"/>
      <c r="H69" s="219"/>
    </row>
    <row r="70" spans="1:9" x14ac:dyDescent="0.2">
      <c r="A70" s="146" t="str">
        <f>Berechnungstabelle!A88</f>
        <v>mit Wertpapieren) + Einnahmen aus hoheitlicher Tätigkeit nicht objektbezogen</v>
      </c>
      <c r="B70" s="147"/>
      <c r="C70" s="147"/>
      <c r="D70" s="147"/>
      <c r="E70" s="152">
        <f>Berechnungstabelle!G88</f>
        <v>0</v>
      </c>
      <c r="F70" s="149">
        <f>Berechnungstabelle!F88</f>
        <v>0</v>
      </c>
      <c r="G70" s="153"/>
      <c r="H70" s="121"/>
    </row>
    <row r="71" spans="1:9" x14ac:dyDescent="0.2">
      <c r="A71" s="137" t="str">
        <f>Berechnungstabelle!A89</f>
        <v>Total Bemessungsgrundlage der Vorsteuerkorrektur</v>
      </c>
      <c r="B71" s="143"/>
      <c r="C71" s="143"/>
      <c r="D71" s="143"/>
      <c r="E71" s="154">
        <v>1</v>
      </c>
      <c r="F71" s="144">
        <f>Berechnungstabelle!F89</f>
        <v>0</v>
      </c>
      <c r="G71" s="153"/>
      <c r="H71" s="121"/>
    </row>
    <row r="72" spans="1:9" x14ac:dyDescent="0.2">
      <c r="A72" s="156" t="str">
        <f>Berechnungstabelle!A92</f>
        <v>Vorsteuerkorrektur gemischte Verwendung (ausgenommene Leistungen und hoheitliche Tätigkeit)</v>
      </c>
      <c r="B72" s="121"/>
      <c r="C72" s="121"/>
      <c r="D72" s="121"/>
      <c r="E72" s="141"/>
      <c r="F72" s="121"/>
      <c r="G72" s="135">
        <f>-Berechnungstabelle!F92</f>
        <v>0</v>
      </c>
      <c r="H72" s="151">
        <f>E70</f>
        <v>0</v>
      </c>
    </row>
    <row r="73" spans="1:9" x14ac:dyDescent="0.2">
      <c r="A73" s="325" t="s">
        <v>57</v>
      </c>
      <c r="B73" s="325"/>
      <c r="C73" s="325"/>
      <c r="D73" s="325"/>
      <c r="E73" s="250"/>
      <c r="F73" s="261"/>
      <c r="G73" s="253">
        <f>SUM(G65:G72)</f>
        <v>0</v>
      </c>
      <c r="H73" s="251"/>
      <c r="I73" s="142"/>
    </row>
    <row r="74" spans="1:9" x14ac:dyDescent="0.2">
      <c r="A74" s="143"/>
      <c r="B74" s="143"/>
      <c r="C74" s="143"/>
      <c r="D74" s="143"/>
      <c r="E74" s="141"/>
      <c r="F74" s="121"/>
      <c r="G74" s="145"/>
      <c r="H74" s="121"/>
      <c r="I74" s="142"/>
    </row>
    <row r="75" spans="1:9" ht="15" x14ac:dyDescent="0.25">
      <c r="A75" s="136" t="s">
        <v>93</v>
      </c>
      <c r="B75" s="121"/>
      <c r="C75" s="121"/>
      <c r="D75" s="121"/>
      <c r="E75" s="121"/>
      <c r="F75" s="121"/>
      <c r="G75" s="153"/>
      <c r="H75" s="121"/>
    </row>
    <row r="76" spans="1:9" x14ac:dyDescent="0.2">
      <c r="A76" s="137" t="str">
        <f>Berechnungstabelle!A99</f>
        <v>Vorjahr: Steuerbarer und optierter Umsatz</v>
      </c>
      <c r="B76" s="143"/>
      <c r="C76" s="143"/>
      <c r="D76" s="143"/>
      <c r="E76" s="150">
        <f>Berechnungstabelle!G99</f>
        <v>0</v>
      </c>
      <c r="F76" s="144">
        <f>Berechnungstabelle!F99</f>
        <v>0</v>
      </c>
      <c r="G76" s="153"/>
      <c r="H76" s="121"/>
    </row>
    <row r="77" spans="1:9" x14ac:dyDescent="0.2">
      <c r="A77" s="137" t="str">
        <f>Berechnungstabelle!A100</f>
        <v>Vorjahr: Ausgenommener Umsatz und Einnahmen aus hoheitlicher</v>
      </c>
      <c r="B77" s="143"/>
      <c r="C77" s="143"/>
      <c r="D77" s="143"/>
      <c r="E77" s="132"/>
      <c r="F77" s="144"/>
      <c r="G77" s="153"/>
      <c r="H77" s="121"/>
    </row>
    <row r="78" spans="1:9" x14ac:dyDescent="0.2">
      <c r="A78" s="146" t="str">
        <f>Berechnungstabelle!A101</f>
        <v>Tätigkeit (nicht objektbezogen)</v>
      </c>
      <c r="B78" s="147"/>
      <c r="C78" s="147"/>
      <c r="D78" s="147"/>
      <c r="E78" s="155">
        <f>Berechnungstabelle!G101</f>
        <v>0</v>
      </c>
      <c r="F78" s="149">
        <f>Berechnungstabelle!F101</f>
        <v>0</v>
      </c>
      <c r="G78" s="153"/>
      <c r="H78" s="121"/>
    </row>
    <row r="79" spans="1:9" x14ac:dyDescent="0.2">
      <c r="A79" s="137" t="str">
        <f>Berechnungstabelle!A102</f>
        <v>Total Bemessungsgrundlage der Vorsteuerkorrektur Vorjahr</v>
      </c>
      <c r="B79" s="143"/>
      <c r="C79" s="143"/>
      <c r="D79" s="143"/>
      <c r="E79" s="150">
        <f>Berechnungstabelle!G102</f>
        <v>1</v>
      </c>
      <c r="F79" s="144">
        <f>Berechnungstabelle!F102</f>
        <v>0</v>
      </c>
      <c r="G79" s="153"/>
      <c r="H79" s="121"/>
    </row>
    <row r="80" spans="1:9" x14ac:dyDescent="0.2">
      <c r="A80" s="121"/>
      <c r="B80" s="143"/>
      <c r="C80" s="143"/>
      <c r="D80" s="143"/>
      <c r="E80" s="121"/>
      <c r="F80" s="144"/>
      <c r="G80" s="153"/>
      <c r="H80" s="121"/>
    </row>
    <row r="81" spans="1:8" ht="15" x14ac:dyDescent="0.2">
      <c r="A81" s="121"/>
      <c r="B81" s="121"/>
      <c r="C81" s="143"/>
      <c r="D81" s="141" t="s">
        <v>97</v>
      </c>
      <c r="E81" s="132" t="str">
        <f>Berechnungstabelle!G108</f>
        <v>Nein</v>
      </c>
      <c r="G81" s="145"/>
      <c r="H81" s="219"/>
    </row>
    <row r="82" spans="1:8" ht="15" customHeight="1" x14ac:dyDescent="0.2">
      <c r="A82" s="156"/>
      <c r="B82" s="121"/>
      <c r="C82" s="121"/>
      <c r="D82" s="132" t="str">
        <f>Berechnungstabelle!A112</f>
        <v>keine Nutzungsänderung (20 Jahre Abschreibungsdauer)</v>
      </c>
      <c r="E82" s="141"/>
      <c r="F82" s="121"/>
      <c r="G82" s="135">
        <f>G132</f>
        <v>0</v>
      </c>
      <c r="H82" s="219"/>
    </row>
    <row r="83" spans="1:8" ht="15.75" customHeight="1" x14ac:dyDescent="0.2">
      <c r="A83" s="156"/>
      <c r="B83" s="121"/>
      <c r="C83" s="121"/>
      <c r="D83" s="132" t="str">
        <f>Berechnungstabelle!A113</f>
        <v>keine Einlageentsteuerung (5 Jahre Abschreibungsdauer)</v>
      </c>
      <c r="E83" s="141"/>
      <c r="F83" s="121"/>
      <c r="G83" s="135">
        <f>G141</f>
        <v>0</v>
      </c>
      <c r="H83" s="219"/>
    </row>
    <row r="84" spans="1:8" ht="15" x14ac:dyDescent="0.25">
      <c r="A84" s="246" t="s">
        <v>57</v>
      </c>
      <c r="B84" s="247"/>
      <c r="C84" s="247"/>
      <c r="D84" s="247"/>
      <c r="E84" s="248"/>
      <c r="F84" s="267"/>
      <c r="G84" s="249">
        <f>SUM(G73:G83)</f>
        <v>0</v>
      </c>
      <c r="H84" s="219"/>
    </row>
    <row r="85" spans="1:8" ht="15" x14ac:dyDescent="0.25">
      <c r="A85" s="230"/>
      <c r="B85" s="163"/>
      <c r="C85" s="163"/>
      <c r="D85" s="163"/>
      <c r="E85" s="258"/>
      <c r="F85" s="118"/>
      <c r="G85" s="262"/>
      <c r="H85" s="219"/>
    </row>
    <row r="86" spans="1:8" x14ac:dyDescent="0.2">
      <c r="A86" s="121"/>
      <c r="B86" s="121"/>
      <c r="C86" s="121"/>
      <c r="D86" s="121"/>
      <c r="E86" s="121"/>
      <c r="F86" s="121"/>
      <c r="G86" s="132"/>
      <c r="H86" s="121"/>
    </row>
    <row r="87" spans="1:8" ht="16.5" x14ac:dyDescent="0.2">
      <c r="A87" s="244" t="s">
        <v>141</v>
      </c>
      <c r="B87" s="123"/>
      <c r="C87" s="123"/>
      <c r="D87" s="123"/>
      <c r="E87" s="123"/>
      <c r="F87" s="123"/>
      <c r="G87" s="132"/>
      <c r="H87" s="121"/>
    </row>
    <row r="88" spans="1:8" ht="15" customHeight="1" x14ac:dyDescent="0.2">
      <c r="A88" s="242" t="s">
        <v>24</v>
      </c>
      <c r="B88" s="242" t="s">
        <v>25</v>
      </c>
      <c r="C88" s="242"/>
      <c r="D88" s="242"/>
      <c r="E88" s="242"/>
      <c r="F88" s="242"/>
      <c r="G88" s="243" t="s">
        <v>81</v>
      </c>
      <c r="H88" s="121"/>
    </row>
    <row r="89" spans="1:8" ht="15" customHeight="1" x14ac:dyDescent="0.2">
      <c r="A89" s="132">
        <v>400</v>
      </c>
      <c r="B89" s="121" t="s">
        <v>26</v>
      </c>
      <c r="C89" s="121"/>
      <c r="D89" s="121"/>
      <c r="E89" s="121"/>
      <c r="F89" s="121"/>
      <c r="G89" s="159">
        <f>Berechnungstabelle!F58</f>
        <v>0</v>
      </c>
      <c r="H89" s="121"/>
    </row>
    <row r="90" spans="1:8" ht="15" customHeight="1" x14ac:dyDescent="0.2">
      <c r="A90" s="132">
        <v>405</v>
      </c>
      <c r="B90" s="121" t="s">
        <v>27</v>
      </c>
      <c r="C90" s="121"/>
      <c r="D90" s="121"/>
      <c r="E90" s="121"/>
      <c r="F90" s="121"/>
      <c r="G90" s="159">
        <f>Berechnungstabelle!F7</f>
        <v>0</v>
      </c>
      <c r="H90" s="121"/>
    </row>
    <row r="91" spans="1:8" ht="15" customHeight="1" x14ac:dyDescent="0.2">
      <c r="A91" s="132">
        <v>410</v>
      </c>
      <c r="B91" s="121" t="s">
        <v>125</v>
      </c>
      <c r="C91" s="121"/>
      <c r="D91" s="121"/>
      <c r="E91" s="121"/>
      <c r="F91" s="121"/>
      <c r="G91" s="159">
        <f>IF(G132+G141&gt;0,G132+G141,0)</f>
        <v>0</v>
      </c>
      <c r="H91" s="121"/>
    </row>
    <row r="92" spans="1:8" ht="15" customHeight="1" x14ac:dyDescent="0.2">
      <c r="A92" s="132">
        <v>415</v>
      </c>
      <c r="B92" s="121" t="s">
        <v>124</v>
      </c>
      <c r="C92" s="121"/>
      <c r="D92" s="121"/>
      <c r="E92" s="121"/>
      <c r="F92" s="121"/>
      <c r="G92" s="159">
        <f>IF(G132+G141&lt;0,G132+G141+G36+G51+G72,G36+G51+G72)</f>
        <v>0</v>
      </c>
      <c r="H92" s="121"/>
    </row>
    <row r="93" spans="1:8" ht="15" customHeight="1" x14ac:dyDescent="0.2">
      <c r="A93" s="132">
        <v>420</v>
      </c>
      <c r="B93" s="121" t="s">
        <v>126</v>
      </c>
      <c r="C93" s="121"/>
      <c r="D93" s="121"/>
      <c r="E93" s="121"/>
      <c r="F93" s="121"/>
      <c r="G93" s="159">
        <f>G31+G64</f>
        <v>0</v>
      </c>
      <c r="H93" s="121"/>
    </row>
    <row r="94" spans="1:8" ht="15" customHeight="1" x14ac:dyDescent="0.2">
      <c r="A94" s="263">
        <v>479</v>
      </c>
      <c r="B94" s="324" t="s">
        <v>28</v>
      </c>
      <c r="C94" s="324"/>
      <c r="D94" s="324"/>
      <c r="E94" s="324"/>
      <c r="F94" s="324"/>
      <c r="G94" s="264">
        <f>SUM(G89:G93)</f>
        <v>0</v>
      </c>
      <c r="H94" s="121"/>
    </row>
    <row r="95" spans="1:8" ht="15" customHeight="1" x14ac:dyDescent="0.2">
      <c r="A95" s="121"/>
      <c r="B95" s="121"/>
      <c r="C95" s="121"/>
      <c r="D95" s="121"/>
      <c r="E95" s="121"/>
      <c r="F95" s="121"/>
      <c r="G95" s="132"/>
      <c r="H95" s="121"/>
    </row>
    <row r="96" spans="1:8" ht="15" customHeight="1" x14ac:dyDescent="0.2">
      <c r="A96" s="121"/>
      <c r="B96" s="121"/>
      <c r="C96" s="121"/>
      <c r="D96" s="121"/>
      <c r="E96" s="121"/>
      <c r="F96" s="121"/>
      <c r="G96" s="132"/>
      <c r="H96" s="121"/>
    </row>
    <row r="97" spans="1:8" ht="15" customHeight="1" x14ac:dyDescent="0.2">
      <c r="A97" s="121"/>
      <c r="B97" s="121"/>
      <c r="C97" s="121"/>
      <c r="D97" s="121"/>
      <c r="E97" s="121"/>
      <c r="F97" s="121"/>
      <c r="G97" s="132"/>
      <c r="H97" s="121"/>
    </row>
    <row r="98" spans="1:8" ht="15" customHeight="1" x14ac:dyDescent="0.2">
      <c r="A98" s="121"/>
      <c r="B98" s="121"/>
      <c r="C98" s="121"/>
      <c r="D98" s="121"/>
      <c r="E98" s="121"/>
      <c r="F98" s="121"/>
      <c r="G98" s="132"/>
      <c r="H98" s="121"/>
    </row>
    <row r="99" spans="1:8" ht="15" customHeight="1" x14ac:dyDescent="0.2">
      <c r="A99" s="121"/>
      <c r="B99" s="121"/>
      <c r="C99" s="121"/>
      <c r="D99" s="121"/>
      <c r="E99" s="121"/>
      <c r="F99" s="121"/>
      <c r="G99" s="132"/>
      <c r="H99" s="121"/>
    </row>
    <row r="100" spans="1:8" ht="15" customHeight="1" x14ac:dyDescent="0.2">
      <c r="A100" s="121"/>
      <c r="B100" s="121"/>
      <c r="C100" s="121"/>
      <c r="D100" s="121"/>
      <c r="E100" s="121"/>
      <c r="F100" s="121"/>
      <c r="G100" s="132"/>
      <c r="H100" s="121"/>
    </row>
    <row r="101" spans="1:8" ht="15" customHeight="1" x14ac:dyDescent="0.2">
      <c r="A101" s="121"/>
      <c r="B101" s="121"/>
      <c r="C101" s="121"/>
      <c r="D101" s="121"/>
      <c r="E101" s="121"/>
      <c r="F101" s="121"/>
      <c r="G101" s="132"/>
      <c r="H101" s="121"/>
    </row>
    <row r="102" spans="1:8" ht="15" customHeight="1" x14ac:dyDescent="0.2">
      <c r="A102" s="121"/>
      <c r="B102" s="121"/>
      <c r="C102" s="121"/>
      <c r="D102" s="121"/>
      <c r="E102" s="121"/>
      <c r="F102" s="121"/>
      <c r="G102" s="132"/>
      <c r="H102" s="121"/>
    </row>
    <row r="103" spans="1:8" ht="15" customHeight="1" x14ac:dyDescent="0.2">
      <c r="A103" s="121"/>
      <c r="B103" s="121"/>
      <c r="C103" s="121"/>
      <c r="D103" s="121"/>
      <c r="E103" s="121"/>
      <c r="F103" s="121"/>
      <c r="G103" s="132"/>
      <c r="H103" s="121"/>
    </row>
    <row r="104" spans="1:8" ht="15" customHeight="1" x14ac:dyDescent="0.2">
      <c r="A104" s="121"/>
      <c r="B104" s="121"/>
      <c r="C104" s="121"/>
      <c r="D104" s="121"/>
      <c r="E104" s="121"/>
      <c r="F104" s="121"/>
      <c r="G104" s="132"/>
      <c r="H104" s="121"/>
    </row>
    <row r="105" spans="1:8" ht="15" customHeight="1" x14ac:dyDescent="0.2">
      <c r="A105" s="269" t="s">
        <v>147</v>
      </c>
      <c r="B105" s="269"/>
      <c r="C105" s="269"/>
      <c r="D105" s="269"/>
      <c r="E105" s="272" t="s">
        <v>148</v>
      </c>
      <c r="F105" s="269"/>
      <c r="G105" s="270"/>
      <c r="H105" s="271" t="str">
        <f>Eingabe!F1</f>
        <v>Version 2024-1.1</v>
      </c>
    </row>
    <row r="106" spans="1:8" ht="15" customHeight="1" x14ac:dyDescent="0.2">
      <c r="A106" s="269"/>
      <c r="B106" s="269"/>
      <c r="C106" s="269"/>
      <c r="D106" s="269"/>
      <c r="E106" s="272"/>
      <c r="F106" s="269"/>
      <c r="G106" s="270"/>
      <c r="H106" s="271"/>
    </row>
    <row r="107" spans="1:8" ht="15" customHeight="1" x14ac:dyDescent="0.2">
      <c r="A107" s="269"/>
      <c r="B107" s="269"/>
      <c r="C107" s="269"/>
      <c r="D107" s="269"/>
      <c r="E107" s="272"/>
      <c r="F107" s="269"/>
      <c r="G107" s="270"/>
      <c r="H107" s="271"/>
    </row>
    <row r="108" spans="1:8" ht="15" customHeight="1" x14ac:dyDescent="0.2">
      <c r="A108" s="269"/>
      <c r="B108" s="269"/>
      <c r="C108" s="269"/>
      <c r="D108" s="269"/>
      <c r="E108" s="272"/>
      <c r="F108" s="269"/>
      <c r="G108" s="270"/>
      <c r="H108" s="271"/>
    </row>
    <row r="109" spans="1:8" ht="111.75" customHeight="1" x14ac:dyDescent="0.2">
      <c r="A109" s="121"/>
      <c r="B109" s="121"/>
      <c r="C109" s="121"/>
      <c r="D109" s="121"/>
      <c r="E109" s="121"/>
      <c r="F109" s="320" t="s">
        <v>146</v>
      </c>
      <c r="G109" s="320"/>
      <c r="H109" s="320"/>
    </row>
    <row r="110" spans="1:8" ht="16.5" x14ac:dyDescent="0.2">
      <c r="A110" s="244" t="s">
        <v>119</v>
      </c>
      <c r="B110" s="121"/>
      <c r="C110" s="121"/>
      <c r="D110" s="121"/>
      <c r="E110" s="121"/>
      <c r="F110" s="121"/>
      <c r="G110" s="132"/>
      <c r="H110" s="121"/>
    </row>
    <row r="111" spans="1:8" ht="30" x14ac:dyDescent="0.2">
      <c r="A111" s="245" t="s">
        <v>8</v>
      </c>
      <c r="B111" s="245" t="s">
        <v>133</v>
      </c>
      <c r="C111" s="245" t="s">
        <v>14</v>
      </c>
      <c r="D111" s="245" t="s">
        <v>100</v>
      </c>
      <c r="E111" s="245" t="s">
        <v>120</v>
      </c>
      <c r="F111" s="245" t="s">
        <v>15</v>
      </c>
      <c r="G111" s="245" t="s">
        <v>81</v>
      </c>
      <c r="H111" s="121"/>
    </row>
    <row r="112" spans="1:8" ht="15" customHeight="1" x14ac:dyDescent="0.25">
      <c r="A112" s="128">
        <f>Berechnungstabelle!A120</f>
        <v>2024</v>
      </c>
      <c r="B112" s="220"/>
      <c r="C112" s="221"/>
      <c r="D112" s="220"/>
      <c r="E112" s="222">
        <f>Berechnungstabelle!F120</f>
        <v>0</v>
      </c>
      <c r="F112" s="222"/>
      <c r="G112" s="223"/>
      <c r="H112" s="121"/>
    </row>
    <row r="113" spans="1:9" ht="15" customHeight="1" x14ac:dyDescent="0.25">
      <c r="A113" s="128">
        <f>Berechnungstabelle!A121</f>
        <v>2023</v>
      </c>
      <c r="B113" s="223">
        <f>Berechnungstabelle!B121</f>
        <v>0</v>
      </c>
      <c r="C113" s="221">
        <f>Berechnungstabelle!C121</f>
        <v>0.05</v>
      </c>
      <c r="D113" s="223">
        <f>Berechnungstabelle!D121</f>
        <v>0</v>
      </c>
      <c r="E113" s="222">
        <f>Berechnungstabelle!F121</f>
        <v>0</v>
      </c>
      <c r="F113" s="222">
        <f>Berechnungstabelle!H121</f>
        <v>0</v>
      </c>
      <c r="G113" s="224">
        <f>Berechnungstabelle!I121</f>
        <v>0</v>
      </c>
      <c r="H113" s="121"/>
    </row>
    <row r="114" spans="1:9" ht="15" customHeight="1" x14ac:dyDescent="0.25">
      <c r="A114" s="128">
        <f>Berechnungstabelle!A122</f>
        <v>2022</v>
      </c>
      <c r="B114" s="223">
        <f>Berechnungstabelle!B122</f>
        <v>0</v>
      </c>
      <c r="C114" s="221">
        <f>Berechnungstabelle!C122</f>
        <v>0.1</v>
      </c>
      <c r="D114" s="223">
        <f>Berechnungstabelle!D122</f>
        <v>0</v>
      </c>
      <c r="E114" s="222">
        <f>Berechnungstabelle!F122</f>
        <v>0</v>
      </c>
      <c r="F114" s="222">
        <f>Berechnungstabelle!H122</f>
        <v>0</v>
      </c>
      <c r="G114" s="224">
        <f>Berechnungstabelle!I122</f>
        <v>0</v>
      </c>
      <c r="H114" s="121"/>
    </row>
    <row r="115" spans="1:9" ht="15" customHeight="1" x14ac:dyDescent="0.25">
      <c r="A115" s="128">
        <f>Berechnungstabelle!A123</f>
        <v>2021</v>
      </c>
      <c r="B115" s="223">
        <f>Berechnungstabelle!B123</f>
        <v>0</v>
      </c>
      <c r="C115" s="221">
        <f>Berechnungstabelle!C123</f>
        <v>0.15000000000000002</v>
      </c>
      <c r="D115" s="223">
        <f>Berechnungstabelle!D123</f>
        <v>0</v>
      </c>
      <c r="E115" s="222">
        <f>Berechnungstabelle!F123</f>
        <v>0</v>
      </c>
      <c r="F115" s="222">
        <f>Berechnungstabelle!H123</f>
        <v>0</v>
      </c>
      <c r="G115" s="224">
        <f>Berechnungstabelle!I123</f>
        <v>0</v>
      </c>
      <c r="H115" s="121"/>
    </row>
    <row r="116" spans="1:9" ht="15" customHeight="1" x14ac:dyDescent="0.25">
      <c r="A116" s="128">
        <f>Berechnungstabelle!A124</f>
        <v>2020</v>
      </c>
      <c r="B116" s="223">
        <f>Berechnungstabelle!B124</f>
        <v>0</v>
      </c>
      <c r="C116" s="221">
        <f>Berechnungstabelle!C124</f>
        <v>0.2</v>
      </c>
      <c r="D116" s="223">
        <f>Berechnungstabelle!D124</f>
        <v>0</v>
      </c>
      <c r="E116" s="222">
        <f>Berechnungstabelle!F124</f>
        <v>0</v>
      </c>
      <c r="F116" s="222">
        <f>Berechnungstabelle!H124</f>
        <v>0</v>
      </c>
      <c r="G116" s="224">
        <f>Berechnungstabelle!I124</f>
        <v>0</v>
      </c>
      <c r="H116" s="121"/>
    </row>
    <row r="117" spans="1:9" ht="15" customHeight="1" x14ac:dyDescent="0.25">
      <c r="A117" s="128">
        <f>Berechnungstabelle!A125</f>
        <v>2019</v>
      </c>
      <c r="B117" s="223">
        <f>Berechnungstabelle!B125</f>
        <v>0</v>
      </c>
      <c r="C117" s="221">
        <f>Berechnungstabelle!C125</f>
        <v>0.25</v>
      </c>
      <c r="D117" s="223">
        <f>Berechnungstabelle!D125</f>
        <v>0</v>
      </c>
      <c r="E117" s="222">
        <f>Berechnungstabelle!F125</f>
        <v>0</v>
      </c>
      <c r="F117" s="222">
        <f>Berechnungstabelle!H125</f>
        <v>0</v>
      </c>
      <c r="G117" s="224">
        <f>Berechnungstabelle!I125</f>
        <v>0</v>
      </c>
      <c r="H117" s="121"/>
      <c r="I117" s="119"/>
    </row>
    <row r="118" spans="1:9" ht="15" customHeight="1" x14ac:dyDescent="0.25">
      <c r="A118" s="128">
        <f>Berechnungstabelle!A126</f>
        <v>2018</v>
      </c>
      <c r="B118" s="223">
        <f>Berechnungstabelle!B126</f>
        <v>0</v>
      </c>
      <c r="C118" s="221">
        <f>Berechnungstabelle!C126</f>
        <v>0.3</v>
      </c>
      <c r="D118" s="223">
        <f>Berechnungstabelle!D126</f>
        <v>0</v>
      </c>
      <c r="E118" s="222">
        <f>Berechnungstabelle!F126</f>
        <v>0</v>
      </c>
      <c r="F118" s="222">
        <f>Berechnungstabelle!H126</f>
        <v>0</v>
      </c>
      <c r="G118" s="224">
        <f>Berechnungstabelle!I126</f>
        <v>0</v>
      </c>
      <c r="H118" s="121"/>
    </row>
    <row r="119" spans="1:9" ht="15" x14ac:dyDescent="0.25">
      <c r="A119" s="128">
        <f>Berechnungstabelle!A127</f>
        <v>2017</v>
      </c>
      <c r="B119" s="223">
        <f>Berechnungstabelle!B127</f>
        <v>0</v>
      </c>
      <c r="C119" s="221">
        <f>Berechnungstabelle!C127</f>
        <v>0.35</v>
      </c>
      <c r="D119" s="223">
        <f>Berechnungstabelle!D127</f>
        <v>0</v>
      </c>
      <c r="E119" s="222">
        <f>Berechnungstabelle!F127</f>
        <v>0</v>
      </c>
      <c r="F119" s="222">
        <f>Berechnungstabelle!H127</f>
        <v>0</v>
      </c>
      <c r="G119" s="224">
        <f>Berechnungstabelle!I127</f>
        <v>0</v>
      </c>
      <c r="H119" s="121"/>
    </row>
    <row r="120" spans="1:9" ht="15" x14ac:dyDescent="0.25">
      <c r="A120" s="128">
        <f>Berechnungstabelle!A128</f>
        <v>2016</v>
      </c>
      <c r="B120" s="223">
        <f>Berechnungstabelle!B128</f>
        <v>0</v>
      </c>
      <c r="C120" s="221">
        <f>Berechnungstabelle!C128</f>
        <v>0.39999999999999997</v>
      </c>
      <c r="D120" s="223">
        <f>Berechnungstabelle!D128</f>
        <v>0</v>
      </c>
      <c r="E120" s="222">
        <f>Berechnungstabelle!F128</f>
        <v>0</v>
      </c>
      <c r="F120" s="222">
        <f>Berechnungstabelle!H128</f>
        <v>0</v>
      </c>
      <c r="G120" s="224">
        <f>Berechnungstabelle!I128</f>
        <v>0</v>
      </c>
      <c r="H120" s="121"/>
    </row>
    <row r="121" spans="1:9" ht="15" x14ac:dyDescent="0.25">
      <c r="A121" s="128">
        <f>Berechnungstabelle!A129</f>
        <v>2015</v>
      </c>
      <c r="B121" s="223">
        <f>Berechnungstabelle!B129</f>
        <v>0</v>
      </c>
      <c r="C121" s="221">
        <f>Berechnungstabelle!C129</f>
        <v>0.44999999999999996</v>
      </c>
      <c r="D121" s="223">
        <f>Berechnungstabelle!D129</f>
        <v>0</v>
      </c>
      <c r="E121" s="222">
        <f>Berechnungstabelle!F129</f>
        <v>0</v>
      </c>
      <c r="F121" s="222">
        <f>Berechnungstabelle!H129</f>
        <v>0</v>
      </c>
      <c r="G121" s="224">
        <f>Berechnungstabelle!I129</f>
        <v>0</v>
      </c>
      <c r="H121" s="121"/>
    </row>
    <row r="122" spans="1:9" ht="15" x14ac:dyDescent="0.25">
      <c r="A122" s="128">
        <f>Berechnungstabelle!A130</f>
        <v>2014</v>
      </c>
      <c r="B122" s="223">
        <f>Berechnungstabelle!B130</f>
        <v>0</v>
      </c>
      <c r="C122" s="221">
        <f>Berechnungstabelle!C130</f>
        <v>0.49999999999999994</v>
      </c>
      <c r="D122" s="223">
        <f>Berechnungstabelle!D130</f>
        <v>0</v>
      </c>
      <c r="E122" s="222">
        <f>Berechnungstabelle!F130</f>
        <v>0</v>
      </c>
      <c r="F122" s="222">
        <f>Berechnungstabelle!H130</f>
        <v>0</v>
      </c>
      <c r="G122" s="224">
        <f>Berechnungstabelle!I130</f>
        <v>0</v>
      </c>
      <c r="H122" s="121"/>
    </row>
    <row r="123" spans="1:9" ht="15" x14ac:dyDescent="0.25">
      <c r="A123" s="128">
        <f>Berechnungstabelle!A131</f>
        <v>2013</v>
      </c>
      <c r="B123" s="223">
        <f>Berechnungstabelle!B131</f>
        <v>0</v>
      </c>
      <c r="C123" s="221">
        <f>Berechnungstabelle!C131</f>
        <v>0.54999999999999993</v>
      </c>
      <c r="D123" s="223">
        <f>Berechnungstabelle!D131</f>
        <v>0</v>
      </c>
      <c r="E123" s="222">
        <f>Berechnungstabelle!F131</f>
        <v>0</v>
      </c>
      <c r="F123" s="222">
        <f>Berechnungstabelle!H131</f>
        <v>0</v>
      </c>
      <c r="G123" s="224">
        <f>Berechnungstabelle!I131</f>
        <v>0</v>
      </c>
      <c r="H123" s="121"/>
    </row>
    <row r="124" spans="1:9" ht="15" x14ac:dyDescent="0.25">
      <c r="A124" s="128">
        <f>Berechnungstabelle!A132</f>
        <v>2012</v>
      </c>
      <c r="B124" s="223">
        <f>Berechnungstabelle!B132</f>
        <v>0</v>
      </c>
      <c r="C124" s="221">
        <f>Berechnungstabelle!C132</f>
        <v>0.6</v>
      </c>
      <c r="D124" s="223">
        <f>Berechnungstabelle!D132</f>
        <v>0</v>
      </c>
      <c r="E124" s="222">
        <f>Berechnungstabelle!F132</f>
        <v>0</v>
      </c>
      <c r="F124" s="222">
        <f>Berechnungstabelle!H132</f>
        <v>0</v>
      </c>
      <c r="G124" s="224">
        <f>Berechnungstabelle!I132</f>
        <v>0</v>
      </c>
      <c r="H124" s="121"/>
    </row>
    <row r="125" spans="1:9" ht="15" x14ac:dyDescent="0.25">
      <c r="A125" s="128">
        <f>Berechnungstabelle!A133</f>
        <v>2011</v>
      </c>
      <c r="B125" s="223">
        <f>Berechnungstabelle!B133</f>
        <v>0</v>
      </c>
      <c r="C125" s="221">
        <f>Berechnungstabelle!C133</f>
        <v>0.65</v>
      </c>
      <c r="D125" s="223">
        <f>Berechnungstabelle!D133</f>
        <v>0</v>
      </c>
      <c r="E125" s="222">
        <f>Berechnungstabelle!F133</f>
        <v>0</v>
      </c>
      <c r="F125" s="222">
        <f>Berechnungstabelle!H133</f>
        <v>0</v>
      </c>
      <c r="G125" s="224">
        <f>Berechnungstabelle!I133</f>
        <v>0</v>
      </c>
      <c r="H125" s="121"/>
    </row>
    <row r="126" spans="1:9" ht="15" x14ac:dyDescent="0.25">
      <c r="A126" s="128">
        <f>Berechnungstabelle!A134</f>
        <v>2010</v>
      </c>
      <c r="B126" s="223">
        <f>Berechnungstabelle!B134</f>
        <v>0</v>
      </c>
      <c r="C126" s="221">
        <f>Berechnungstabelle!C134</f>
        <v>0.70000000000000007</v>
      </c>
      <c r="D126" s="223">
        <f>Berechnungstabelle!D134</f>
        <v>0</v>
      </c>
      <c r="E126" s="222">
        <f>Berechnungstabelle!F134</f>
        <v>0</v>
      </c>
      <c r="F126" s="222">
        <f>Berechnungstabelle!H134</f>
        <v>0</v>
      </c>
      <c r="G126" s="224">
        <f>Berechnungstabelle!I134</f>
        <v>0</v>
      </c>
      <c r="H126" s="121"/>
    </row>
    <row r="127" spans="1:9" ht="15" x14ac:dyDescent="0.25">
      <c r="A127" s="128">
        <f>Berechnungstabelle!A135</f>
        <v>2009</v>
      </c>
      <c r="B127" s="223">
        <f>Berechnungstabelle!B135</f>
        <v>0</v>
      </c>
      <c r="C127" s="221">
        <f>Berechnungstabelle!C135</f>
        <v>0.75000000000000011</v>
      </c>
      <c r="D127" s="223">
        <f>Berechnungstabelle!D135</f>
        <v>0</v>
      </c>
      <c r="E127" s="222">
        <f>Berechnungstabelle!F135</f>
        <v>0</v>
      </c>
      <c r="F127" s="222">
        <f>Berechnungstabelle!H135</f>
        <v>0</v>
      </c>
      <c r="G127" s="224">
        <f>Berechnungstabelle!I135</f>
        <v>0</v>
      </c>
      <c r="H127" s="121"/>
    </row>
    <row r="128" spans="1:9" ht="15" x14ac:dyDescent="0.25">
      <c r="A128" s="128">
        <f>Berechnungstabelle!A136</f>
        <v>2008</v>
      </c>
      <c r="B128" s="223">
        <f>Berechnungstabelle!B136</f>
        <v>0</v>
      </c>
      <c r="C128" s="221">
        <f>Berechnungstabelle!C136</f>
        <v>0.80000000000000016</v>
      </c>
      <c r="D128" s="223">
        <f>Berechnungstabelle!D136</f>
        <v>0</v>
      </c>
      <c r="E128" s="222">
        <f>Berechnungstabelle!F136</f>
        <v>0</v>
      </c>
      <c r="F128" s="222">
        <f>Berechnungstabelle!H136</f>
        <v>0</v>
      </c>
      <c r="G128" s="224">
        <f>Berechnungstabelle!I136</f>
        <v>0</v>
      </c>
      <c r="H128" s="121"/>
      <c r="I128" s="119"/>
    </row>
    <row r="129" spans="1:8" ht="15" x14ac:dyDescent="0.25">
      <c r="A129" s="128">
        <f>Berechnungstabelle!A137</f>
        <v>2007</v>
      </c>
      <c r="B129" s="223">
        <f>Berechnungstabelle!B137</f>
        <v>0</v>
      </c>
      <c r="C129" s="221">
        <f>Berechnungstabelle!C137</f>
        <v>0.8500000000000002</v>
      </c>
      <c r="D129" s="223">
        <f>Berechnungstabelle!D137</f>
        <v>0</v>
      </c>
      <c r="E129" s="222">
        <f>Berechnungstabelle!F137</f>
        <v>0</v>
      </c>
      <c r="F129" s="222">
        <f>Berechnungstabelle!H137</f>
        <v>0</v>
      </c>
      <c r="G129" s="224">
        <f>Berechnungstabelle!I137</f>
        <v>0</v>
      </c>
      <c r="H129" s="121"/>
    </row>
    <row r="130" spans="1:8" ht="15" x14ac:dyDescent="0.25">
      <c r="A130" s="128">
        <f>Berechnungstabelle!A138</f>
        <v>2006</v>
      </c>
      <c r="B130" s="223">
        <f>Berechnungstabelle!B138</f>
        <v>0</v>
      </c>
      <c r="C130" s="221">
        <f>Berechnungstabelle!C138</f>
        <v>0.90000000000000024</v>
      </c>
      <c r="D130" s="223">
        <f>Berechnungstabelle!D138</f>
        <v>0</v>
      </c>
      <c r="E130" s="222">
        <f>Berechnungstabelle!F138</f>
        <v>0</v>
      </c>
      <c r="F130" s="222">
        <f>Berechnungstabelle!H138</f>
        <v>0</v>
      </c>
      <c r="G130" s="224">
        <f>Berechnungstabelle!I138</f>
        <v>0</v>
      </c>
      <c r="H130" s="121"/>
    </row>
    <row r="131" spans="1:8" ht="15" x14ac:dyDescent="0.25">
      <c r="A131" s="225">
        <f>Berechnungstabelle!A139</f>
        <v>2005</v>
      </c>
      <c r="B131" s="226">
        <f>Berechnungstabelle!B139</f>
        <v>0</v>
      </c>
      <c r="C131" s="227">
        <f>Berechnungstabelle!C139</f>
        <v>0.95000000000000029</v>
      </c>
      <c r="D131" s="226">
        <f>Berechnungstabelle!D139</f>
        <v>0</v>
      </c>
      <c r="E131" s="228">
        <f>Berechnungstabelle!F139</f>
        <v>0</v>
      </c>
      <c r="F131" s="228">
        <f>Berechnungstabelle!H139</f>
        <v>0</v>
      </c>
      <c r="G131" s="229">
        <f>Berechnungstabelle!I139</f>
        <v>0</v>
      </c>
      <c r="H131" s="121"/>
    </row>
    <row r="132" spans="1:8" ht="15" x14ac:dyDescent="0.25">
      <c r="A132" s="160" t="s">
        <v>143</v>
      </c>
      <c r="B132" s="118"/>
      <c r="C132" s="118"/>
      <c r="D132" s="118"/>
      <c r="E132" s="222"/>
      <c r="F132" s="118"/>
      <c r="G132" s="161">
        <f>ROUND(SUM(G113:G131)*20,0)/20</f>
        <v>0</v>
      </c>
      <c r="H132" s="121"/>
    </row>
    <row r="133" spans="1:8" ht="15" x14ac:dyDescent="0.25">
      <c r="A133" s="121"/>
      <c r="B133" s="230"/>
      <c r="C133" s="121"/>
      <c r="D133" s="121"/>
      <c r="E133" s="121"/>
      <c r="F133" s="121"/>
      <c r="G133" s="132"/>
      <c r="H133" s="121"/>
    </row>
    <row r="134" spans="1:8" ht="15" x14ac:dyDescent="0.25">
      <c r="A134" s="118" t="s">
        <v>48</v>
      </c>
      <c r="B134" s="121"/>
      <c r="C134" s="121"/>
      <c r="D134" s="121"/>
      <c r="E134" s="121"/>
      <c r="F134" s="121"/>
      <c r="G134" s="132"/>
      <c r="H134" s="121"/>
    </row>
    <row r="135" spans="1:8" ht="30" x14ac:dyDescent="0.2">
      <c r="A135" s="245" t="s">
        <v>8</v>
      </c>
      <c r="B135" s="245" t="s">
        <v>133</v>
      </c>
      <c r="C135" s="245" t="s">
        <v>14</v>
      </c>
      <c r="D135" s="245" t="s">
        <v>100</v>
      </c>
      <c r="E135" s="245" t="s">
        <v>120</v>
      </c>
      <c r="F135" s="245" t="s">
        <v>15</v>
      </c>
      <c r="G135" s="245" t="s">
        <v>81</v>
      </c>
      <c r="H135" s="121"/>
    </row>
    <row r="136" spans="1:8" ht="15" x14ac:dyDescent="0.25">
      <c r="A136" s="128">
        <f>A112</f>
        <v>2024</v>
      </c>
      <c r="B136" s="231"/>
      <c r="C136" s="231"/>
      <c r="D136" s="231"/>
      <c r="E136" s="232">
        <f>E112</f>
        <v>0</v>
      </c>
      <c r="F136" s="231"/>
      <c r="G136" s="233"/>
      <c r="H136" s="121"/>
    </row>
    <row r="137" spans="1:8" ht="15" x14ac:dyDescent="0.25">
      <c r="A137" s="128">
        <f>A113</f>
        <v>2023</v>
      </c>
      <c r="B137" s="220">
        <f>+Berechnungstabelle!B146</f>
        <v>0</v>
      </c>
      <c r="C137" s="221">
        <f>C136+0.2</f>
        <v>0.2</v>
      </c>
      <c r="D137" s="234">
        <f t="shared" ref="D137:D140" si="0">B137*(100%-C137)</f>
        <v>0</v>
      </c>
      <c r="E137" s="232">
        <f>E113</f>
        <v>0</v>
      </c>
      <c r="F137" s="222">
        <f>F113</f>
        <v>0</v>
      </c>
      <c r="G137" s="133">
        <f>Berechnungstabelle!I146</f>
        <v>0</v>
      </c>
      <c r="H137" s="121"/>
    </row>
    <row r="138" spans="1:8" ht="15" x14ac:dyDescent="0.25">
      <c r="A138" s="128">
        <f>A137-1</f>
        <v>2022</v>
      </c>
      <c r="B138" s="220">
        <f>+Berechnungstabelle!B147</f>
        <v>0</v>
      </c>
      <c r="C138" s="221">
        <f>C137+0.2</f>
        <v>0.4</v>
      </c>
      <c r="D138" s="234">
        <f t="shared" si="0"/>
        <v>0</v>
      </c>
      <c r="E138" s="232">
        <f>E114</f>
        <v>0</v>
      </c>
      <c r="F138" s="222">
        <f>F114</f>
        <v>0</v>
      </c>
      <c r="G138" s="133">
        <f>Berechnungstabelle!I147</f>
        <v>0</v>
      </c>
      <c r="H138" s="121"/>
    </row>
    <row r="139" spans="1:8" ht="15" x14ac:dyDescent="0.25">
      <c r="A139" s="128">
        <f>A138-1</f>
        <v>2021</v>
      </c>
      <c r="B139" s="220">
        <f>+Berechnungstabelle!B148</f>
        <v>0</v>
      </c>
      <c r="C139" s="221">
        <f>C138+0.2</f>
        <v>0.60000000000000009</v>
      </c>
      <c r="D139" s="234">
        <f t="shared" si="0"/>
        <v>0</v>
      </c>
      <c r="E139" s="232">
        <f>E115</f>
        <v>0</v>
      </c>
      <c r="F139" s="222">
        <f>F115</f>
        <v>0</v>
      </c>
      <c r="G139" s="133">
        <f>Berechnungstabelle!I148</f>
        <v>0</v>
      </c>
      <c r="H139" s="121"/>
    </row>
    <row r="140" spans="1:8" ht="15" x14ac:dyDescent="0.25">
      <c r="A140" s="235">
        <f t="shared" ref="A140" si="1">A139-1</f>
        <v>2020</v>
      </c>
      <c r="B140" s="236">
        <f>+Berechnungstabelle!B149</f>
        <v>0</v>
      </c>
      <c r="C140" s="237">
        <f>C139+0.2</f>
        <v>0.8</v>
      </c>
      <c r="D140" s="238">
        <f t="shared" si="0"/>
        <v>0</v>
      </c>
      <c r="E140" s="239">
        <f>E116</f>
        <v>0</v>
      </c>
      <c r="F140" s="228">
        <f>F116</f>
        <v>0</v>
      </c>
      <c r="G140" s="240">
        <f>Berechnungstabelle!I149</f>
        <v>0</v>
      </c>
      <c r="H140" s="121"/>
    </row>
    <row r="141" spans="1:8" ht="15" x14ac:dyDescent="0.25">
      <c r="A141" s="160" t="s">
        <v>144</v>
      </c>
      <c r="B141" s="160"/>
      <c r="C141" s="118"/>
      <c r="D141" s="118"/>
      <c r="E141" s="118"/>
      <c r="F141" s="118"/>
      <c r="G141" s="161">
        <f>ROUND(SUM(G137:G140)*20,0)/20</f>
        <v>0</v>
      </c>
      <c r="H141" s="121"/>
    </row>
    <row r="142" spans="1:8" x14ac:dyDescent="0.2">
      <c r="A142" s="121"/>
      <c r="B142" s="121"/>
      <c r="C142" s="121"/>
      <c r="D142" s="121"/>
      <c r="E142" s="121"/>
      <c r="F142" s="121"/>
      <c r="G142" s="132"/>
      <c r="H142" s="121"/>
    </row>
    <row r="143" spans="1:8" ht="28.5" customHeight="1" x14ac:dyDescent="0.2">
      <c r="A143" s="321" t="s">
        <v>131</v>
      </c>
      <c r="B143" s="321"/>
      <c r="C143" s="321"/>
      <c r="D143" s="321"/>
      <c r="E143" s="321"/>
      <c r="F143" s="321"/>
      <c r="G143" s="321"/>
      <c r="H143" s="241"/>
    </row>
    <row r="144" spans="1:8" x14ac:dyDescent="0.2">
      <c r="A144" s="121"/>
      <c r="B144" s="121"/>
      <c r="C144" s="121"/>
      <c r="D144" s="121"/>
      <c r="E144" s="121"/>
      <c r="F144" s="121"/>
      <c r="G144" s="132"/>
      <c r="H144" s="121"/>
    </row>
    <row r="145" spans="1:8" x14ac:dyDescent="0.2">
      <c r="A145" s="121"/>
      <c r="B145" s="121"/>
      <c r="C145" s="121"/>
      <c r="D145" s="121"/>
      <c r="E145" s="121"/>
      <c r="F145" s="121"/>
      <c r="G145" s="132"/>
      <c r="H145" s="121"/>
    </row>
    <row r="146" spans="1:8" x14ac:dyDescent="0.2">
      <c r="A146" s="121"/>
      <c r="B146" s="121"/>
      <c r="C146" s="121"/>
      <c r="D146" s="121"/>
      <c r="E146" s="121"/>
      <c r="F146" s="121"/>
      <c r="G146" s="132"/>
      <c r="H146" s="121"/>
    </row>
    <row r="147" spans="1:8" x14ac:dyDescent="0.2">
      <c r="A147" s="121"/>
      <c r="B147" s="121"/>
      <c r="C147" s="121"/>
      <c r="D147" s="121"/>
      <c r="E147" s="121"/>
      <c r="F147" s="121"/>
      <c r="G147" s="132"/>
      <c r="H147" s="121"/>
    </row>
    <row r="148" spans="1:8" x14ac:dyDescent="0.2">
      <c r="A148" s="121"/>
      <c r="B148" s="121"/>
      <c r="C148" s="121"/>
      <c r="D148" s="121"/>
      <c r="E148" s="121"/>
      <c r="F148" s="121"/>
      <c r="G148" s="132"/>
      <c r="H148" s="121"/>
    </row>
    <row r="149" spans="1:8" x14ac:dyDescent="0.2">
      <c r="A149" s="121"/>
      <c r="B149" s="121"/>
      <c r="C149" s="121"/>
      <c r="D149" s="121"/>
      <c r="E149" s="121"/>
      <c r="F149" s="121"/>
      <c r="G149" s="132"/>
      <c r="H149" s="121"/>
    </row>
    <row r="150" spans="1:8" x14ac:dyDescent="0.2">
      <c r="A150" s="121"/>
      <c r="B150" s="121"/>
      <c r="C150" s="121"/>
      <c r="D150" s="121"/>
      <c r="E150" s="121"/>
      <c r="F150" s="121"/>
      <c r="G150" s="132"/>
      <c r="H150" s="121"/>
    </row>
    <row r="151" spans="1:8" x14ac:dyDescent="0.2">
      <c r="A151" s="121"/>
      <c r="B151" s="121"/>
      <c r="C151" s="121"/>
      <c r="D151" s="121"/>
      <c r="E151" s="121"/>
      <c r="F151" s="121"/>
      <c r="G151" s="132"/>
      <c r="H151" s="121"/>
    </row>
    <row r="152" spans="1:8" x14ac:dyDescent="0.2">
      <c r="A152" s="121"/>
      <c r="B152" s="121"/>
      <c r="C152" s="121"/>
      <c r="D152" s="121"/>
      <c r="E152" s="121"/>
      <c r="F152" s="121"/>
      <c r="G152" s="132"/>
      <c r="H152" s="121"/>
    </row>
    <row r="153" spans="1:8" x14ac:dyDescent="0.2">
      <c r="A153" s="121"/>
      <c r="B153" s="121"/>
      <c r="C153" s="121"/>
      <c r="D153" s="121"/>
      <c r="E153" s="121"/>
      <c r="F153" s="121"/>
      <c r="G153" s="132"/>
      <c r="H153" s="121"/>
    </row>
    <row r="154" spans="1:8" x14ac:dyDescent="0.2">
      <c r="A154" s="121"/>
      <c r="B154" s="121"/>
      <c r="C154" s="121"/>
      <c r="D154" s="121"/>
      <c r="E154" s="121"/>
      <c r="F154" s="121"/>
      <c r="G154" s="132"/>
      <c r="H154" s="121"/>
    </row>
    <row r="155" spans="1:8" x14ac:dyDescent="0.2">
      <c r="A155" s="121"/>
      <c r="B155" s="121"/>
      <c r="C155" s="121"/>
      <c r="D155" s="121"/>
      <c r="E155" s="121"/>
      <c r="F155" s="121"/>
      <c r="G155" s="132"/>
      <c r="H155" s="121"/>
    </row>
    <row r="156" spans="1:8" x14ac:dyDescent="0.2">
      <c r="A156" s="121"/>
      <c r="B156" s="121"/>
      <c r="C156" s="121"/>
      <c r="D156" s="121"/>
      <c r="E156" s="121"/>
      <c r="F156" s="121"/>
      <c r="G156" s="132"/>
      <c r="H156" s="121"/>
    </row>
    <row r="157" spans="1:8" x14ac:dyDescent="0.2">
      <c r="A157" s="121"/>
      <c r="B157" s="121"/>
      <c r="C157" s="121"/>
      <c r="D157" s="121"/>
      <c r="E157" s="121"/>
      <c r="F157" s="121"/>
      <c r="G157" s="132"/>
      <c r="H157" s="121"/>
    </row>
    <row r="158" spans="1:8" x14ac:dyDescent="0.2">
      <c r="A158" s="121"/>
      <c r="B158" s="121"/>
      <c r="C158" s="121"/>
      <c r="D158" s="121"/>
      <c r="E158" s="121"/>
      <c r="F158" s="121"/>
      <c r="G158" s="132"/>
      <c r="H158" s="121"/>
    </row>
    <row r="159" spans="1:8" x14ac:dyDescent="0.2">
      <c r="A159" s="121"/>
      <c r="B159" s="121"/>
      <c r="C159" s="121"/>
      <c r="D159" s="121"/>
      <c r="E159" s="121"/>
      <c r="F159" s="121"/>
      <c r="G159" s="132"/>
      <c r="H159" s="121"/>
    </row>
    <row r="160" spans="1:8" x14ac:dyDescent="0.2">
      <c r="A160" s="121"/>
      <c r="B160" s="121"/>
      <c r="C160" s="121"/>
      <c r="D160" s="121"/>
      <c r="E160" s="121"/>
      <c r="F160" s="121"/>
      <c r="G160" s="132"/>
      <c r="H160" s="121"/>
    </row>
    <row r="161" spans="1:8" ht="14.25" customHeight="1" x14ac:dyDescent="0.2">
      <c r="A161" s="121"/>
      <c r="B161" s="121"/>
      <c r="C161" s="121"/>
      <c r="D161" s="121"/>
      <c r="E161" s="121"/>
      <c r="F161" s="121"/>
      <c r="G161" s="132"/>
      <c r="H161" s="121"/>
    </row>
    <row r="162" spans="1:8" ht="14.25" customHeight="1" x14ac:dyDescent="0.2">
      <c r="A162" s="121"/>
      <c r="B162" s="121"/>
      <c r="C162" s="121"/>
      <c r="D162" s="121"/>
      <c r="E162" s="121"/>
      <c r="F162" s="121"/>
      <c r="G162" s="132"/>
      <c r="H162" s="121"/>
    </row>
    <row r="163" spans="1:8" ht="14.25" customHeight="1" x14ac:dyDescent="0.2">
      <c r="A163" s="121"/>
      <c r="B163" s="121"/>
      <c r="C163" s="121"/>
      <c r="D163" s="121"/>
      <c r="E163" s="121"/>
      <c r="F163" s="121"/>
      <c r="G163" s="132"/>
      <c r="H163" s="121"/>
    </row>
    <row r="164" spans="1:8" x14ac:dyDescent="0.2">
      <c r="A164" s="121"/>
      <c r="B164" s="121"/>
      <c r="C164" s="121"/>
      <c r="D164" s="121"/>
      <c r="E164" s="121"/>
      <c r="F164" s="121"/>
      <c r="G164" s="132"/>
      <c r="H164" s="121"/>
    </row>
    <row r="165" spans="1:8" x14ac:dyDescent="0.2">
      <c r="A165" s="121"/>
      <c r="B165" s="121"/>
      <c r="C165" s="121"/>
      <c r="D165" s="121"/>
      <c r="E165" s="121"/>
      <c r="F165" s="121"/>
      <c r="G165" s="132"/>
      <c r="H165" s="121"/>
    </row>
    <row r="166" spans="1:8" x14ac:dyDescent="0.2">
      <c r="A166" s="121"/>
      <c r="B166" s="121"/>
      <c r="C166" s="121"/>
      <c r="D166" s="121"/>
      <c r="E166" s="121"/>
      <c r="F166" s="121"/>
      <c r="G166" s="132"/>
      <c r="H166" s="121"/>
    </row>
    <row r="167" spans="1:8" x14ac:dyDescent="0.2">
      <c r="A167" s="121"/>
      <c r="B167" s="121"/>
      <c r="C167" s="121"/>
      <c r="D167" s="121"/>
      <c r="E167" s="121"/>
      <c r="F167" s="121"/>
      <c r="G167" s="132"/>
      <c r="H167" s="121"/>
    </row>
    <row r="168" spans="1:8" x14ac:dyDescent="0.2">
      <c r="A168" s="121"/>
      <c r="B168" s="121"/>
      <c r="C168" s="121"/>
      <c r="D168" s="121"/>
      <c r="E168" s="121"/>
      <c r="F168" s="121"/>
      <c r="G168" s="132"/>
      <c r="H168" s="121"/>
    </row>
    <row r="169" spans="1:8" x14ac:dyDescent="0.2">
      <c r="A169" s="121"/>
      <c r="B169" s="121"/>
      <c r="C169" s="121"/>
      <c r="D169" s="121"/>
      <c r="E169" s="121"/>
      <c r="F169" s="121"/>
      <c r="G169" s="132"/>
      <c r="H169" s="121"/>
    </row>
    <row r="170" spans="1:8" x14ac:dyDescent="0.2">
      <c r="A170" s="121"/>
      <c r="B170" s="121"/>
      <c r="C170" s="121"/>
      <c r="D170" s="121"/>
      <c r="E170" s="121"/>
      <c r="F170" s="121"/>
      <c r="G170" s="132"/>
      <c r="H170" s="121"/>
    </row>
    <row r="171" spans="1:8" x14ac:dyDescent="0.2">
      <c r="A171" s="121"/>
      <c r="B171" s="121"/>
      <c r="C171" s="121"/>
      <c r="D171" s="121"/>
      <c r="E171" s="121"/>
      <c r="F171" s="121"/>
      <c r="G171" s="132"/>
      <c r="H171" s="121"/>
    </row>
    <row r="172" spans="1:8" x14ac:dyDescent="0.2">
      <c r="A172" s="121"/>
      <c r="B172" s="121"/>
      <c r="C172" s="121"/>
      <c r="D172" s="121"/>
      <c r="E172" s="121"/>
      <c r="F172" s="121"/>
      <c r="G172" s="132"/>
      <c r="H172" s="121"/>
    </row>
    <row r="173" spans="1:8" x14ac:dyDescent="0.2">
      <c r="A173" s="121"/>
      <c r="B173" s="121"/>
      <c r="C173" s="121"/>
      <c r="D173" s="121"/>
      <c r="E173" s="121"/>
      <c r="F173" s="121"/>
      <c r="G173" s="132"/>
      <c r="H173" s="121"/>
    </row>
    <row r="174" spans="1:8" x14ac:dyDescent="0.2">
      <c r="A174" s="121"/>
      <c r="B174" s="121"/>
      <c r="C174" s="121"/>
      <c r="D174" s="121"/>
      <c r="E174" s="121"/>
      <c r="F174" s="121"/>
      <c r="G174" s="132"/>
      <c r="H174" s="121"/>
    </row>
    <row r="175" spans="1:8" x14ac:dyDescent="0.2">
      <c r="A175" s="121"/>
      <c r="B175" s="121"/>
      <c r="C175" s="121"/>
      <c r="D175" s="121"/>
      <c r="E175" s="121"/>
      <c r="F175" s="121"/>
      <c r="G175" s="132"/>
      <c r="H175" s="121"/>
    </row>
    <row r="176" spans="1:8" x14ac:dyDescent="0.2">
      <c r="A176" s="121"/>
      <c r="B176" s="121"/>
      <c r="C176" s="121"/>
      <c r="D176" s="121"/>
      <c r="E176" s="121"/>
      <c r="F176" s="121"/>
      <c r="G176" s="132"/>
      <c r="H176" s="121"/>
    </row>
    <row r="177" spans="1:8" x14ac:dyDescent="0.2">
      <c r="A177" s="121"/>
      <c r="B177" s="121"/>
      <c r="C177" s="121"/>
      <c r="D177" s="121"/>
      <c r="E177" s="121"/>
      <c r="F177" s="121"/>
      <c r="G177" s="132"/>
      <c r="H177" s="121"/>
    </row>
    <row r="178" spans="1:8" x14ac:dyDescent="0.2">
      <c r="A178" s="121"/>
      <c r="B178" s="121"/>
      <c r="C178" s="121"/>
      <c r="D178" s="121"/>
      <c r="E178" s="121"/>
      <c r="F178" s="121"/>
      <c r="G178" s="132"/>
      <c r="H178" s="121"/>
    </row>
    <row r="179" spans="1:8" x14ac:dyDescent="0.2">
      <c r="A179" s="121"/>
      <c r="B179" s="121"/>
      <c r="C179" s="121"/>
      <c r="D179" s="121"/>
      <c r="E179" s="121"/>
      <c r="F179" s="121"/>
      <c r="G179" s="132"/>
      <c r="H179" s="121"/>
    </row>
    <row r="180" spans="1:8" x14ac:dyDescent="0.2">
      <c r="A180" s="121"/>
      <c r="B180" s="121"/>
      <c r="C180" s="121"/>
      <c r="D180" s="121"/>
      <c r="E180" s="121"/>
      <c r="F180" s="121"/>
      <c r="G180" s="132"/>
      <c r="H180" s="121"/>
    </row>
    <row r="181" spans="1:8" x14ac:dyDescent="0.2">
      <c r="A181" s="121"/>
      <c r="B181" s="121"/>
      <c r="C181" s="121"/>
      <c r="D181" s="121"/>
      <c r="E181" s="121"/>
      <c r="F181" s="121"/>
      <c r="G181" s="132"/>
      <c r="H181" s="121"/>
    </row>
    <row r="182" spans="1:8" x14ac:dyDescent="0.2">
      <c r="A182" s="121"/>
      <c r="B182" s="121"/>
      <c r="C182" s="121"/>
      <c r="D182" s="121"/>
      <c r="E182" s="121"/>
      <c r="F182" s="121"/>
      <c r="G182" s="132"/>
      <c r="H182" s="121"/>
    </row>
    <row r="183" spans="1:8" x14ac:dyDescent="0.2">
      <c r="A183" s="121"/>
      <c r="B183" s="121"/>
      <c r="C183" s="121"/>
      <c r="D183" s="121"/>
      <c r="E183" s="121"/>
      <c r="F183" s="121"/>
      <c r="G183" s="132"/>
      <c r="H183" s="121"/>
    </row>
    <row r="184" spans="1:8" x14ac:dyDescent="0.2">
      <c r="A184" s="121"/>
      <c r="B184" s="121"/>
      <c r="C184" s="121"/>
      <c r="D184" s="121"/>
      <c r="E184" s="121"/>
      <c r="F184" s="121"/>
      <c r="G184" s="132"/>
      <c r="H184" s="121"/>
    </row>
    <row r="185" spans="1:8" x14ac:dyDescent="0.2">
      <c r="A185" s="121"/>
      <c r="B185" s="121"/>
      <c r="C185" s="121"/>
      <c r="D185" s="121"/>
      <c r="E185" s="121"/>
      <c r="F185" s="121"/>
      <c r="G185" s="132"/>
      <c r="H185" s="121"/>
    </row>
    <row r="186" spans="1:8" x14ac:dyDescent="0.2">
      <c r="A186" s="121"/>
      <c r="B186" s="121"/>
      <c r="C186" s="121"/>
      <c r="D186" s="121"/>
      <c r="E186" s="121"/>
      <c r="F186" s="121"/>
      <c r="G186" s="132"/>
      <c r="H186" s="121"/>
    </row>
    <row r="187" spans="1:8" x14ac:dyDescent="0.2">
      <c r="A187" s="121"/>
      <c r="B187" s="121"/>
      <c r="C187" s="121"/>
      <c r="D187" s="121"/>
      <c r="E187" s="121"/>
      <c r="F187" s="121"/>
      <c r="G187" s="132"/>
      <c r="H187" s="121"/>
    </row>
    <row r="188" spans="1:8" x14ac:dyDescent="0.2">
      <c r="A188" s="121"/>
      <c r="B188" s="121"/>
      <c r="C188" s="121"/>
      <c r="D188" s="121"/>
      <c r="E188" s="121"/>
      <c r="F188" s="121"/>
      <c r="G188" s="132"/>
      <c r="H188" s="121"/>
    </row>
    <row r="189" spans="1:8" x14ac:dyDescent="0.2">
      <c r="A189" s="121"/>
      <c r="B189" s="121"/>
      <c r="C189" s="121"/>
      <c r="D189" s="121"/>
      <c r="E189" s="121"/>
      <c r="F189" s="121"/>
      <c r="G189" s="132"/>
      <c r="H189" s="121"/>
    </row>
    <row r="190" spans="1:8" x14ac:dyDescent="0.2">
      <c r="A190" s="121"/>
      <c r="B190" s="121"/>
      <c r="C190" s="121"/>
      <c r="D190" s="121"/>
      <c r="E190" s="121"/>
      <c r="F190" s="121"/>
      <c r="G190" s="132"/>
      <c r="H190" s="121"/>
    </row>
    <row r="191" spans="1:8" x14ac:dyDescent="0.2">
      <c r="A191" s="121"/>
      <c r="B191" s="121"/>
      <c r="C191" s="121"/>
      <c r="D191" s="121"/>
      <c r="E191" s="121"/>
      <c r="F191" s="121"/>
      <c r="G191" s="132"/>
      <c r="H191" s="121"/>
    </row>
    <row r="192" spans="1:8" x14ac:dyDescent="0.2">
      <c r="A192" s="121"/>
      <c r="B192" s="121"/>
      <c r="C192" s="121"/>
      <c r="D192" s="121"/>
      <c r="E192" s="121"/>
      <c r="F192" s="121"/>
      <c r="G192" s="132"/>
      <c r="H192" s="121"/>
    </row>
    <row r="193" spans="1:8" x14ac:dyDescent="0.2">
      <c r="A193" s="121"/>
      <c r="B193" s="121"/>
      <c r="C193" s="121"/>
      <c r="D193" s="121"/>
      <c r="E193" s="121"/>
      <c r="F193" s="121"/>
      <c r="G193" s="132"/>
      <c r="H193" s="121"/>
    </row>
    <row r="194" spans="1:8" x14ac:dyDescent="0.2">
      <c r="A194" s="121"/>
      <c r="B194" s="121"/>
      <c r="C194" s="121"/>
      <c r="D194" s="121"/>
      <c r="E194" s="121"/>
      <c r="F194" s="121"/>
      <c r="G194" s="132"/>
      <c r="H194" s="121"/>
    </row>
    <row r="195" spans="1:8" x14ac:dyDescent="0.2">
      <c r="A195" s="121"/>
      <c r="B195" s="121"/>
      <c r="C195" s="121"/>
      <c r="D195" s="121"/>
      <c r="E195" s="121"/>
      <c r="F195" s="121"/>
      <c r="G195" s="132"/>
      <c r="H195" s="121"/>
    </row>
    <row r="196" spans="1:8" x14ac:dyDescent="0.2">
      <c r="A196" s="121"/>
      <c r="B196" s="121"/>
      <c r="C196" s="121"/>
      <c r="D196" s="121"/>
      <c r="E196" s="121"/>
      <c r="F196" s="121"/>
      <c r="G196" s="132"/>
      <c r="H196" s="121"/>
    </row>
    <row r="197" spans="1:8" x14ac:dyDescent="0.2">
      <c r="A197" s="121"/>
      <c r="B197" s="121"/>
      <c r="C197" s="121"/>
      <c r="D197" s="121"/>
      <c r="E197" s="121"/>
      <c r="F197" s="121"/>
      <c r="G197" s="132"/>
      <c r="H197" s="121"/>
    </row>
    <row r="198" spans="1:8" x14ac:dyDescent="0.2">
      <c r="A198" s="121"/>
      <c r="B198" s="121"/>
      <c r="C198" s="121"/>
      <c r="D198" s="121"/>
      <c r="E198" s="121"/>
      <c r="F198" s="121"/>
      <c r="G198" s="132"/>
      <c r="H198" s="121"/>
    </row>
    <row r="199" spans="1:8" x14ac:dyDescent="0.2">
      <c r="A199" s="121"/>
      <c r="B199" s="121"/>
      <c r="C199" s="121"/>
      <c r="D199" s="121"/>
      <c r="E199" s="121"/>
      <c r="F199" s="121"/>
      <c r="G199" s="132"/>
      <c r="H199" s="121"/>
    </row>
    <row r="200" spans="1:8" x14ac:dyDescent="0.2">
      <c r="A200" s="121"/>
      <c r="B200" s="121"/>
      <c r="C200" s="121"/>
      <c r="D200" s="121"/>
      <c r="E200" s="121"/>
      <c r="F200" s="121"/>
      <c r="G200" s="132"/>
      <c r="H200" s="121"/>
    </row>
    <row r="201" spans="1:8" x14ac:dyDescent="0.2">
      <c r="A201" s="121"/>
      <c r="B201" s="121"/>
      <c r="C201" s="121"/>
      <c r="D201" s="121"/>
      <c r="E201" s="121"/>
      <c r="F201" s="121"/>
      <c r="G201" s="132"/>
      <c r="H201" s="121"/>
    </row>
    <row r="202" spans="1:8" x14ac:dyDescent="0.2">
      <c r="A202" s="121"/>
      <c r="B202" s="121"/>
      <c r="C202" s="121"/>
      <c r="D202" s="121"/>
      <c r="E202" s="121"/>
      <c r="F202" s="121"/>
      <c r="G202" s="132"/>
      <c r="H202" s="121"/>
    </row>
    <row r="203" spans="1:8" x14ac:dyDescent="0.2">
      <c r="A203" s="121"/>
      <c r="B203" s="121"/>
      <c r="C203" s="121"/>
      <c r="D203" s="121"/>
      <c r="E203" s="121"/>
      <c r="F203" s="121"/>
      <c r="G203" s="132"/>
      <c r="H203" s="121"/>
    </row>
    <row r="204" spans="1:8" x14ac:dyDescent="0.2">
      <c r="A204" s="121"/>
      <c r="B204" s="121"/>
      <c r="C204" s="121"/>
      <c r="D204" s="121"/>
      <c r="E204" s="121"/>
      <c r="F204" s="121"/>
      <c r="G204" s="132"/>
      <c r="H204" s="121"/>
    </row>
    <row r="205" spans="1:8" x14ac:dyDescent="0.2">
      <c r="A205" s="121"/>
      <c r="B205" s="121"/>
      <c r="C205" s="121"/>
      <c r="D205" s="121"/>
      <c r="E205" s="121"/>
      <c r="F205" s="121"/>
      <c r="G205" s="132"/>
      <c r="H205" s="121"/>
    </row>
    <row r="206" spans="1:8" x14ac:dyDescent="0.2">
      <c r="A206" s="121"/>
      <c r="B206" s="121"/>
      <c r="C206" s="121"/>
      <c r="D206" s="121"/>
      <c r="E206" s="121"/>
      <c r="F206" s="121"/>
      <c r="G206" s="132"/>
      <c r="H206" s="121"/>
    </row>
    <row r="207" spans="1:8" x14ac:dyDescent="0.2">
      <c r="A207" s="121"/>
      <c r="B207" s="121"/>
      <c r="C207" s="121"/>
      <c r="D207" s="121"/>
      <c r="E207" s="121"/>
      <c r="F207" s="121"/>
      <c r="G207" s="132"/>
      <c r="H207" s="121"/>
    </row>
    <row r="208" spans="1:8" x14ac:dyDescent="0.2">
      <c r="A208" s="121"/>
      <c r="B208" s="121"/>
      <c r="C208" s="121"/>
      <c r="D208" s="121"/>
      <c r="E208" s="121"/>
      <c r="F208" s="121"/>
      <c r="G208" s="132"/>
      <c r="H208" s="121"/>
    </row>
    <row r="209" spans="1:8" x14ac:dyDescent="0.2">
      <c r="A209" s="121"/>
      <c r="B209" s="121"/>
      <c r="C209" s="121"/>
      <c r="D209" s="121"/>
      <c r="E209" s="121"/>
      <c r="F209" s="121"/>
      <c r="G209" s="132"/>
      <c r="H209" s="121"/>
    </row>
    <row r="210" spans="1:8" x14ac:dyDescent="0.2">
      <c r="A210" s="121"/>
      <c r="B210" s="121"/>
      <c r="C210" s="121"/>
      <c r="D210" s="121"/>
      <c r="E210" s="121"/>
      <c r="F210" s="121"/>
      <c r="G210" s="132"/>
      <c r="H210" s="121"/>
    </row>
    <row r="211" spans="1:8" x14ac:dyDescent="0.2">
      <c r="A211" s="121"/>
      <c r="B211" s="121"/>
      <c r="C211" s="121"/>
      <c r="D211" s="121"/>
      <c r="E211" s="121"/>
      <c r="F211" s="121"/>
      <c r="G211" s="132"/>
      <c r="H211" s="121"/>
    </row>
    <row r="212" spans="1:8" x14ac:dyDescent="0.2">
      <c r="A212" s="121"/>
      <c r="B212" s="121"/>
      <c r="C212" s="121"/>
      <c r="D212" s="121"/>
      <c r="E212" s="121"/>
      <c r="F212" s="121"/>
      <c r="G212" s="132"/>
      <c r="H212" s="121"/>
    </row>
    <row r="213" spans="1:8" x14ac:dyDescent="0.2">
      <c r="A213" s="121"/>
      <c r="B213" s="121"/>
      <c r="C213" s="121"/>
      <c r="D213" s="121"/>
      <c r="E213" s="121"/>
      <c r="F213" s="121"/>
      <c r="G213" s="132"/>
      <c r="H213" s="121"/>
    </row>
    <row r="214" spans="1:8" x14ac:dyDescent="0.2">
      <c r="A214" s="269" t="s">
        <v>147</v>
      </c>
      <c r="B214" s="269"/>
      <c r="C214" s="269"/>
      <c r="D214" s="269"/>
      <c r="E214" s="272" t="s">
        <v>149</v>
      </c>
      <c r="F214" s="269"/>
      <c r="G214" s="270"/>
      <c r="H214" s="271" t="str">
        <f>H105</f>
        <v>Version 2024-1.1</v>
      </c>
    </row>
    <row r="215" spans="1:8" x14ac:dyDescent="0.2">
      <c r="A215" s="269"/>
      <c r="B215" s="269"/>
      <c r="C215" s="269"/>
      <c r="D215" s="269"/>
      <c r="E215" s="272"/>
      <c r="F215" s="269"/>
      <c r="G215" s="270"/>
      <c r="H215" s="271"/>
    </row>
    <row r="216" spans="1:8" x14ac:dyDescent="0.2">
      <c r="A216" s="121"/>
      <c r="B216" s="121"/>
      <c r="C216" s="121"/>
      <c r="D216" s="121"/>
      <c r="E216" s="121"/>
      <c r="F216" s="121"/>
      <c r="G216" s="132"/>
      <c r="H216" s="121"/>
    </row>
    <row r="217" spans="1:8" x14ac:dyDescent="0.2">
      <c r="A217" s="269"/>
      <c r="B217" s="269"/>
      <c r="C217" s="269"/>
      <c r="D217" s="269"/>
      <c r="E217" s="272"/>
      <c r="F217" s="269"/>
      <c r="G217" s="270"/>
      <c r="H217" s="271"/>
    </row>
  </sheetData>
  <sheetProtection algorithmName="SHA-512" hashValue="a+ZwS56CQa9KE5xmg7wk3FBZeu3XaDkYneAYdOiCFTj/1nVOiRo8KOib/hpxLE8WeQbN4sn5ljvfb7E5Y8yCkA==" saltValue="a3i9D1RywGCIJJZfQ4bywA==" spinCount="100000" sheet="1" formatCells="0" formatColumns="0" formatRows="0" insertColumns="0" insertRows="0" insertHyperlinks="0" deleteColumns="0" deleteRows="0" sort="0" autoFilter="0" pivotTables="0"/>
  <mergeCells count="15">
    <mergeCell ref="F1:H1"/>
    <mergeCell ref="F109:H109"/>
    <mergeCell ref="A143:G143"/>
    <mergeCell ref="A40:D40"/>
    <mergeCell ref="A6:G6"/>
    <mergeCell ref="B94:F94"/>
    <mergeCell ref="A65:D65"/>
    <mergeCell ref="A52:D52"/>
    <mergeCell ref="A64:D64"/>
    <mergeCell ref="A73:D73"/>
    <mergeCell ref="A5:H5"/>
    <mergeCell ref="A4:H4"/>
    <mergeCell ref="A3:H3"/>
    <mergeCell ref="A2:H2"/>
    <mergeCell ref="A27:D27"/>
  </mergeCells>
  <pageMargins left="0.51181102362204722" right="0.51181102362204722" top="0.39370078740157483" bottom="0.19685039370078741" header="0.31496062992125984" footer="0.31496062992125984"/>
  <pageSetup paperSize="9" scale="48" fitToHeight="0" orientation="portrait" r:id="rId1"/>
  <headerFooter alignWithMargins="0"/>
  <rowBreaks count="1" manualBreakCount="1">
    <brk id="10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30B6-2172-4E98-80C5-D81E28D5DBB8}">
  <sheetPr codeName="Tabelle1">
    <pageSetUpPr fitToPage="1"/>
  </sheetPr>
  <dimension ref="A1:C50"/>
  <sheetViews>
    <sheetView workbookViewId="0">
      <selection activeCell="A4" sqref="A4"/>
    </sheetView>
  </sheetViews>
  <sheetFormatPr baseColWidth="10" defaultColWidth="11" defaultRowHeight="14.25" x14ac:dyDescent="0.2"/>
  <cols>
    <col min="1" max="1" width="10.125" style="291" customWidth="1"/>
    <col min="2" max="2" width="9.875" style="287" bestFit="1" customWidth="1"/>
    <col min="3" max="3" width="75.625" style="287" customWidth="1"/>
    <col min="4" max="16384" width="11" style="287"/>
  </cols>
  <sheetData>
    <row r="1" spans="1:3" ht="15" x14ac:dyDescent="0.2">
      <c r="A1" s="286" t="s">
        <v>186</v>
      </c>
      <c r="B1" s="285" t="s">
        <v>187</v>
      </c>
      <c r="C1" s="285" t="s">
        <v>188</v>
      </c>
    </row>
    <row r="2" spans="1:3" x14ac:dyDescent="0.2">
      <c r="A2" s="295" t="s">
        <v>191</v>
      </c>
      <c r="B2" s="288">
        <v>45555</v>
      </c>
      <c r="C2" s="289" t="s">
        <v>189</v>
      </c>
    </row>
    <row r="3" spans="1:3" ht="99.75" x14ac:dyDescent="0.2">
      <c r="A3" s="295" t="s">
        <v>192</v>
      </c>
      <c r="B3" s="288">
        <v>45887</v>
      </c>
      <c r="C3" s="290" t="s">
        <v>194</v>
      </c>
    </row>
    <row r="4" spans="1:3" x14ac:dyDescent="0.2">
      <c r="A4" s="294"/>
      <c r="B4" s="293"/>
    </row>
    <row r="5" spans="1:3" x14ac:dyDescent="0.2">
      <c r="A5" s="292"/>
    </row>
    <row r="6" spans="1:3" x14ac:dyDescent="0.2">
      <c r="A6" s="292"/>
    </row>
    <row r="7" spans="1:3" x14ac:dyDescent="0.2">
      <c r="A7" s="292"/>
    </row>
    <row r="8" spans="1:3" x14ac:dyDescent="0.2">
      <c r="A8" s="292"/>
    </row>
    <row r="9" spans="1:3" x14ac:dyDescent="0.2">
      <c r="A9" s="292"/>
    </row>
    <row r="10" spans="1:3" x14ac:dyDescent="0.2">
      <c r="A10" s="292"/>
    </row>
    <row r="11" spans="1:3" x14ac:dyDescent="0.2">
      <c r="A11" s="292"/>
    </row>
    <row r="12" spans="1:3" x14ac:dyDescent="0.2">
      <c r="A12" s="292"/>
    </row>
    <row r="13" spans="1:3" x14ac:dyDescent="0.2">
      <c r="A13" s="292"/>
    </row>
    <row r="14" spans="1:3" x14ac:dyDescent="0.2">
      <c r="A14" s="292"/>
    </row>
    <row r="15" spans="1:3" x14ac:dyDescent="0.2">
      <c r="A15" s="292"/>
    </row>
    <row r="16" spans="1:3" x14ac:dyDescent="0.2">
      <c r="A16" s="292"/>
    </row>
    <row r="17" spans="1:1" x14ac:dyDescent="0.2">
      <c r="A17" s="292"/>
    </row>
    <row r="18" spans="1:1" x14ac:dyDescent="0.2">
      <c r="A18" s="292"/>
    </row>
    <row r="19" spans="1:1" x14ac:dyDescent="0.2">
      <c r="A19" s="292"/>
    </row>
    <row r="20" spans="1:1" x14ac:dyDescent="0.2">
      <c r="A20" s="292"/>
    </row>
    <row r="21" spans="1:1" x14ac:dyDescent="0.2">
      <c r="A21" s="292"/>
    </row>
    <row r="22" spans="1:1" x14ac:dyDescent="0.2">
      <c r="A22" s="292"/>
    </row>
    <row r="23" spans="1:1" x14ac:dyDescent="0.2">
      <c r="A23" s="292"/>
    </row>
    <row r="24" spans="1:1" x14ac:dyDescent="0.2">
      <c r="A24" s="292"/>
    </row>
    <row r="25" spans="1:1" x14ac:dyDescent="0.2">
      <c r="A25" s="292"/>
    </row>
    <row r="26" spans="1:1" x14ac:dyDescent="0.2">
      <c r="A26" s="292"/>
    </row>
    <row r="27" spans="1:1" x14ac:dyDescent="0.2">
      <c r="A27" s="292"/>
    </row>
    <row r="28" spans="1:1" x14ac:dyDescent="0.2">
      <c r="A28" s="292"/>
    </row>
    <row r="29" spans="1:1" x14ac:dyDescent="0.2">
      <c r="A29" s="292"/>
    </row>
    <row r="30" spans="1:1" x14ac:dyDescent="0.2">
      <c r="A30" s="292"/>
    </row>
    <row r="31" spans="1:1" x14ac:dyDescent="0.2">
      <c r="A31" s="292"/>
    </row>
    <row r="32" spans="1:1" x14ac:dyDescent="0.2">
      <c r="A32" s="292"/>
    </row>
    <row r="33" spans="1:1" x14ac:dyDescent="0.2">
      <c r="A33" s="292"/>
    </row>
    <row r="34" spans="1:1" x14ac:dyDescent="0.2">
      <c r="A34" s="292"/>
    </row>
    <row r="35" spans="1:1" x14ac:dyDescent="0.2">
      <c r="A35" s="292"/>
    </row>
    <row r="36" spans="1:1" x14ac:dyDescent="0.2">
      <c r="A36" s="292"/>
    </row>
    <row r="37" spans="1:1" x14ac:dyDescent="0.2">
      <c r="A37" s="292"/>
    </row>
    <row r="38" spans="1:1" x14ac:dyDescent="0.2">
      <c r="A38" s="292"/>
    </row>
    <row r="39" spans="1:1" x14ac:dyDescent="0.2">
      <c r="A39" s="292"/>
    </row>
    <row r="40" spans="1:1" x14ac:dyDescent="0.2">
      <c r="A40" s="292"/>
    </row>
    <row r="41" spans="1:1" x14ac:dyDescent="0.2">
      <c r="A41" s="292"/>
    </row>
    <row r="42" spans="1:1" x14ac:dyDescent="0.2">
      <c r="A42" s="292"/>
    </row>
    <row r="43" spans="1:1" x14ac:dyDescent="0.2">
      <c r="A43" s="292"/>
    </row>
    <row r="44" spans="1:1" x14ac:dyDescent="0.2">
      <c r="A44" s="292"/>
    </row>
    <row r="45" spans="1:1" x14ac:dyDescent="0.2">
      <c r="A45" s="292"/>
    </row>
    <row r="46" spans="1:1" x14ac:dyDescent="0.2">
      <c r="A46" s="292"/>
    </row>
    <row r="47" spans="1:1" x14ac:dyDescent="0.2">
      <c r="A47" s="292"/>
    </row>
    <row r="48" spans="1:1" x14ac:dyDescent="0.2">
      <c r="A48" s="292"/>
    </row>
    <row r="49" spans="1:1" x14ac:dyDescent="0.2">
      <c r="A49" s="292"/>
    </row>
    <row r="50" spans="1:1" x14ac:dyDescent="0.2">
      <c r="A50" s="292"/>
    </row>
  </sheetData>
  <sheetProtection algorithmName="SHA-512" hashValue="1Up/DIHeochqH/YgWikjeyEnjIPRWzNA4xXKMIFs153i0a2oVffL5LymJF9YNMNmqJVdgA8A0PAcrtSUVS9+fA==" saltValue="TLqEL3gmgBjYjgYAd6g4fA==" spinCount="100000" sheet="1" objects="1" scenarios="1"/>
  <pageMargins left="0.7" right="0.7" top="0.78740157499999996" bottom="0.78740157499999996" header="0.3" footer="0.3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9957-078C-43B2-A378-FBA833C4EA23}">
  <sheetPr codeName="Tabelle5">
    <pageSetUpPr fitToPage="1"/>
  </sheetPr>
  <dimension ref="A1:L253"/>
  <sheetViews>
    <sheetView topLeftCell="A61" zoomScale="70" zoomScaleNormal="70" workbookViewId="0">
      <selection activeCell="F100" sqref="F100"/>
    </sheetView>
  </sheetViews>
  <sheetFormatPr baseColWidth="10" defaultColWidth="11" defaultRowHeight="14.25" x14ac:dyDescent="0.2"/>
  <cols>
    <col min="1" max="1" width="15.625" style="10" customWidth="1"/>
    <col min="2" max="2" width="17" style="10" customWidth="1"/>
    <col min="3" max="3" width="15.625" style="10" customWidth="1"/>
    <col min="4" max="4" width="23.75" style="10" customWidth="1"/>
    <col min="5" max="5" width="11.125" style="10" customWidth="1"/>
    <col min="6" max="6" width="25.75" style="10" customWidth="1"/>
    <col min="7" max="7" width="19.5" style="10" bestFit="1" customWidth="1"/>
    <col min="8" max="8" width="15.625" style="10" customWidth="1"/>
    <col min="9" max="9" width="22.5" style="10" customWidth="1"/>
    <col min="10" max="11" width="13.625" style="10" customWidth="1"/>
    <col min="12" max="14" width="10.625" style="10" customWidth="1"/>
    <col min="15" max="16384" width="11" style="10"/>
  </cols>
  <sheetData>
    <row r="1" spans="1:10" s="11" customFormat="1" ht="23.25" x14ac:dyDescent="0.25">
      <c r="A1" s="31" t="s">
        <v>60</v>
      </c>
      <c r="B1" s="12"/>
      <c r="C1" s="12"/>
      <c r="D1" s="12"/>
      <c r="E1" s="12"/>
      <c r="F1" s="12"/>
      <c r="G1" s="12"/>
    </row>
    <row r="2" spans="1:10" ht="15" customHeight="1" x14ac:dyDescent="0.2">
      <c r="A2" s="9"/>
      <c r="B2" s="9"/>
      <c r="C2" s="9"/>
      <c r="D2" s="9"/>
      <c r="E2" s="9"/>
      <c r="F2" s="9"/>
      <c r="G2" s="9"/>
    </row>
    <row r="3" spans="1:10" ht="18" x14ac:dyDescent="0.2">
      <c r="A3" s="331" t="s">
        <v>61</v>
      </c>
      <c r="B3" s="331"/>
      <c r="C3" s="331"/>
      <c r="D3" s="331"/>
      <c r="E3" s="44"/>
      <c r="F3" s="45" t="s">
        <v>81</v>
      </c>
      <c r="G3" s="45" t="s">
        <v>50</v>
      </c>
      <c r="H3" s="23"/>
      <c r="I3" s="28"/>
    </row>
    <row r="4" spans="1:10" ht="15" customHeight="1" x14ac:dyDescent="0.2">
      <c r="A4" s="9" t="s">
        <v>35</v>
      </c>
      <c r="B4" s="9"/>
      <c r="C4" s="9"/>
      <c r="D4" s="9"/>
      <c r="E4" s="13"/>
      <c r="F4" s="33">
        <f>Quittung!F11</f>
        <v>0</v>
      </c>
      <c r="G4" s="43">
        <f>1+Eingabe!F7</f>
        <v>1.081</v>
      </c>
    </row>
    <row r="5" spans="1:10" ht="15" customHeight="1" x14ac:dyDescent="0.25">
      <c r="A5" s="9" t="s">
        <v>6</v>
      </c>
      <c r="B5" s="9"/>
      <c r="C5" s="9"/>
      <c r="D5" s="9"/>
      <c r="E5" s="13"/>
      <c r="F5" s="50">
        <f>IF(F4&gt;0,ROUND(F4/G4*G5*20,0)/20,0)</f>
        <v>0</v>
      </c>
      <c r="G5" s="43">
        <f>G4-1</f>
        <v>8.0999999999999961E-2</v>
      </c>
    </row>
    <row r="6" spans="1:10" s="8" customFormat="1" ht="15" customHeight="1" x14ac:dyDescent="0.2">
      <c r="A6" s="1"/>
      <c r="B6" s="1"/>
      <c r="C6" s="1"/>
      <c r="D6" s="3"/>
      <c r="E6" s="2"/>
      <c r="F6" s="51"/>
      <c r="G6" s="1"/>
      <c r="H6" s="5"/>
      <c r="I6" s="6"/>
      <c r="J6" s="7"/>
    </row>
    <row r="7" spans="1:10" ht="15" customHeight="1" x14ac:dyDescent="0.2">
      <c r="A7" s="330" t="s">
        <v>68</v>
      </c>
      <c r="B7" s="330"/>
      <c r="C7" s="330"/>
      <c r="D7" s="330"/>
      <c r="E7" s="13"/>
      <c r="F7" s="18">
        <f>Eingabe!E48</f>
        <v>0</v>
      </c>
      <c r="G7" s="9"/>
    </row>
    <row r="8" spans="1:10" ht="15" customHeight="1" x14ac:dyDescent="0.25">
      <c r="A8" s="330" t="s">
        <v>6</v>
      </c>
      <c r="B8" s="330"/>
      <c r="C8" s="330"/>
      <c r="D8" s="330"/>
      <c r="E8" s="14" t="s">
        <v>1</v>
      </c>
      <c r="F8" s="32">
        <f>F5</f>
        <v>0</v>
      </c>
      <c r="G8" s="9"/>
    </row>
    <row r="9" spans="1:10" ht="15" customHeight="1" thickBot="1" x14ac:dyDescent="0.3">
      <c r="A9" s="84" t="s">
        <v>71</v>
      </c>
      <c r="B9" s="84"/>
      <c r="C9" s="84"/>
      <c r="D9" s="84"/>
      <c r="E9" s="85" t="s">
        <v>0</v>
      </c>
      <c r="F9" s="35">
        <f>F7-F8</f>
        <v>0</v>
      </c>
      <c r="G9" s="9"/>
    </row>
    <row r="10" spans="1:10" ht="15" customHeight="1" thickTop="1" x14ac:dyDescent="0.2">
      <c r="A10" s="9"/>
      <c r="B10" s="9"/>
      <c r="C10" s="9"/>
      <c r="D10" s="9"/>
      <c r="E10" s="14"/>
      <c r="F10" s="9"/>
      <c r="G10" s="9"/>
    </row>
    <row r="11" spans="1:10" ht="15" customHeight="1" x14ac:dyDescent="0.2">
      <c r="A11" s="9"/>
      <c r="B11" s="9"/>
      <c r="C11" s="9"/>
      <c r="D11" s="9"/>
      <c r="E11" s="14"/>
      <c r="F11" s="9"/>
      <c r="G11" s="9"/>
    </row>
    <row r="12" spans="1:10" ht="18" x14ac:dyDescent="0.2">
      <c r="A12" s="46" t="s">
        <v>74</v>
      </c>
      <c r="B12" s="27"/>
      <c r="C12" s="27"/>
      <c r="D12" s="27"/>
      <c r="E12" s="52"/>
      <c r="F12" s="47" t="s">
        <v>81</v>
      </c>
      <c r="G12" s="48"/>
      <c r="H12" s="23"/>
    </row>
    <row r="13" spans="1:10" ht="15" customHeight="1" x14ac:dyDescent="0.2">
      <c r="A13" s="330" t="s">
        <v>68</v>
      </c>
      <c r="B13" s="330"/>
      <c r="C13" s="330"/>
      <c r="D13" s="330"/>
      <c r="E13" s="53"/>
      <c r="F13" s="18">
        <f>F7</f>
        <v>0</v>
      </c>
      <c r="G13" s="9"/>
    </row>
    <row r="14" spans="1:10" ht="15" customHeight="1" x14ac:dyDescent="0.2">
      <c r="A14" s="330" t="s">
        <v>70</v>
      </c>
      <c r="B14" s="330"/>
      <c r="C14" s="330"/>
      <c r="D14" s="330"/>
      <c r="E14" s="14" t="s">
        <v>1</v>
      </c>
      <c r="F14" s="101" t="str">
        <f>IF(Eingabe!E58&gt;0,Eingabe!E58,"Stille Versteuerung")</f>
        <v>Stille Versteuerung</v>
      </c>
      <c r="G14" s="9"/>
      <c r="I14" s="100"/>
    </row>
    <row r="15" spans="1:10" ht="15" customHeight="1" thickBot="1" x14ac:dyDescent="0.3">
      <c r="A15" s="84" t="s">
        <v>72</v>
      </c>
      <c r="B15" s="84"/>
      <c r="C15" s="84"/>
      <c r="D15" s="84"/>
      <c r="E15" s="85" t="s">
        <v>0</v>
      </c>
      <c r="F15" s="35" t="e">
        <f>F13-F14</f>
        <v>#VALUE!</v>
      </c>
      <c r="G15" s="9"/>
      <c r="I15" s="100"/>
    </row>
    <row r="16" spans="1:10" ht="15" customHeight="1" thickTop="1" x14ac:dyDescent="0.2">
      <c r="E16" s="30"/>
      <c r="F16" s="49"/>
    </row>
    <row r="17" spans="1:9" ht="15" customHeight="1" x14ac:dyDescent="0.2">
      <c r="E17" s="30"/>
      <c r="F17" s="49"/>
    </row>
    <row r="18" spans="1:9" ht="15" customHeight="1" x14ac:dyDescent="0.25">
      <c r="A18" s="54" t="s">
        <v>73</v>
      </c>
      <c r="B18" s="54"/>
      <c r="C18" s="54"/>
      <c r="D18" s="54"/>
      <c r="E18" s="55" t="s">
        <v>0</v>
      </c>
      <c r="F18" s="56">
        <f>IF(Eingabe!C57="Stille Versteuerung",F9,F15)</f>
        <v>0</v>
      </c>
      <c r="I18" s="100"/>
    </row>
    <row r="19" spans="1:9" ht="15" customHeight="1" x14ac:dyDescent="0.2">
      <c r="E19" s="30"/>
    </row>
    <row r="20" spans="1:9" ht="15" customHeight="1" x14ac:dyDescent="0.2">
      <c r="E20" s="30"/>
    </row>
    <row r="21" spans="1:9" ht="15" customHeight="1" x14ac:dyDescent="0.25">
      <c r="A21" s="31" t="s">
        <v>101</v>
      </c>
      <c r="B21" s="12"/>
      <c r="C21" s="12"/>
      <c r="D21" s="12"/>
      <c r="E21" s="60"/>
      <c r="F21" s="12"/>
      <c r="G21" s="12"/>
    </row>
    <row r="22" spans="1:9" ht="15" customHeight="1" x14ac:dyDescent="0.25">
      <c r="A22" s="31" t="s">
        <v>102</v>
      </c>
      <c r="B22" s="12"/>
      <c r="C22" s="12"/>
      <c r="D22" s="12"/>
      <c r="E22" s="60"/>
      <c r="F22" s="12"/>
      <c r="G22" s="12"/>
    </row>
    <row r="23" spans="1:9" ht="15" customHeight="1" x14ac:dyDescent="0.2">
      <c r="A23" s="9"/>
      <c r="B23" s="9"/>
      <c r="C23" s="9"/>
      <c r="D23" s="9"/>
      <c r="E23" s="14"/>
      <c r="F23" s="9"/>
      <c r="G23" s="9"/>
    </row>
    <row r="24" spans="1:9" ht="15" customHeight="1" x14ac:dyDescent="0.2">
      <c r="A24" s="331" t="s">
        <v>61</v>
      </c>
      <c r="B24" s="331"/>
      <c r="C24" s="331"/>
      <c r="D24" s="331"/>
      <c r="E24" s="29"/>
      <c r="F24" s="45" t="s">
        <v>81</v>
      </c>
      <c r="G24" s="45" t="s">
        <v>50</v>
      </c>
    </row>
    <row r="25" spans="1:9" ht="15" customHeight="1" x14ac:dyDescent="0.2">
      <c r="A25" s="9" t="s">
        <v>36</v>
      </c>
      <c r="B25" s="9"/>
      <c r="C25" s="9"/>
      <c r="D25" s="9"/>
      <c r="E25" s="53"/>
      <c r="F25" s="33">
        <f>Quittung!F9</f>
        <v>0</v>
      </c>
      <c r="G25" s="43">
        <f>1+Eingabe!F7</f>
        <v>1.081</v>
      </c>
    </row>
    <row r="26" spans="1:9" ht="15" customHeight="1" x14ac:dyDescent="0.25">
      <c r="A26" s="9" t="s">
        <v>38</v>
      </c>
      <c r="B26" s="9"/>
      <c r="C26" s="9"/>
      <c r="D26" s="9"/>
      <c r="E26" s="53"/>
      <c r="F26" s="50">
        <f>ROUND(F25/G25*G26*20,0)/20</f>
        <v>0</v>
      </c>
      <c r="G26" s="43">
        <f>G25-1</f>
        <v>8.0999999999999961E-2</v>
      </c>
    </row>
    <row r="27" spans="1:9" ht="15" customHeight="1" x14ac:dyDescent="0.2">
      <c r="A27" s="1"/>
      <c r="B27" s="1"/>
      <c r="C27" s="1"/>
      <c r="D27" s="3"/>
      <c r="E27" s="2"/>
      <c r="F27" s="51"/>
      <c r="G27" s="1"/>
    </row>
    <row r="28" spans="1:9" ht="15" customHeight="1" x14ac:dyDescent="0.2">
      <c r="A28" s="330" t="s">
        <v>42</v>
      </c>
      <c r="B28" s="330"/>
      <c r="C28" s="330"/>
      <c r="D28" s="330"/>
      <c r="E28" s="53"/>
      <c r="F28" s="18">
        <f>Berechnungstabelle!F18</f>
        <v>0</v>
      </c>
      <c r="G28" s="9"/>
    </row>
    <row r="29" spans="1:9" ht="15" customHeight="1" x14ac:dyDescent="0.25">
      <c r="A29" s="330" t="s">
        <v>38</v>
      </c>
      <c r="B29" s="330"/>
      <c r="C29" s="330"/>
      <c r="D29" s="330"/>
      <c r="E29" s="14" t="s">
        <v>1</v>
      </c>
      <c r="F29" s="32">
        <f>F26</f>
        <v>0</v>
      </c>
      <c r="G29" s="9"/>
    </row>
    <row r="30" spans="1:9" ht="15" customHeight="1" thickBot="1" x14ac:dyDescent="0.3">
      <c r="A30" s="84" t="s">
        <v>71</v>
      </c>
      <c r="B30" s="84"/>
      <c r="C30" s="84"/>
      <c r="D30" s="84"/>
      <c r="E30" s="85" t="s">
        <v>0</v>
      </c>
      <c r="F30" s="35">
        <f>F28-F29</f>
        <v>0</v>
      </c>
      <c r="G30" s="9"/>
    </row>
    <row r="31" spans="1:9" ht="15" customHeight="1" thickTop="1" x14ac:dyDescent="0.2">
      <c r="A31" s="9"/>
      <c r="B31" s="9"/>
      <c r="C31" s="9"/>
      <c r="D31" s="9"/>
      <c r="E31" s="14"/>
      <c r="F31" s="21"/>
      <c r="G31" s="9"/>
    </row>
    <row r="32" spans="1:9" ht="15" customHeight="1" x14ac:dyDescent="0.2">
      <c r="A32" s="9"/>
      <c r="B32" s="9"/>
      <c r="C32" s="9"/>
      <c r="D32" s="9"/>
      <c r="E32" s="14"/>
      <c r="F32" s="21"/>
      <c r="G32" s="9"/>
    </row>
    <row r="33" spans="1:9" ht="15" customHeight="1" x14ac:dyDescent="0.2">
      <c r="A33" s="57" t="s">
        <v>74</v>
      </c>
      <c r="B33" s="58"/>
      <c r="C33" s="58"/>
      <c r="D33" s="58"/>
      <c r="E33" s="61"/>
      <c r="F33" s="59" t="s">
        <v>81</v>
      </c>
      <c r="G33" s="9"/>
    </row>
    <row r="34" spans="1:9" ht="14.25" customHeight="1" x14ac:dyDescent="0.2">
      <c r="A34" s="330" t="s">
        <v>68</v>
      </c>
      <c r="B34" s="330"/>
      <c r="C34" s="330"/>
      <c r="D34" s="330"/>
      <c r="E34" s="53"/>
      <c r="F34" s="18">
        <f>F28</f>
        <v>0</v>
      </c>
      <c r="G34" s="9"/>
    </row>
    <row r="35" spans="1:9" ht="14.25" customHeight="1" x14ac:dyDescent="0.2">
      <c r="A35" s="330" t="s">
        <v>70</v>
      </c>
      <c r="B35" s="330"/>
      <c r="C35" s="330"/>
      <c r="D35" s="330"/>
      <c r="E35" s="14" t="s">
        <v>1</v>
      </c>
      <c r="F35" s="101" t="str">
        <f>IF(Eingabe!E62&gt;0,Eingabe!E62,"Stille Versteuerung")</f>
        <v>Stille Versteuerung</v>
      </c>
      <c r="G35" s="9"/>
      <c r="I35" s="100"/>
    </row>
    <row r="36" spans="1:9" ht="14.25" customHeight="1" thickBot="1" x14ac:dyDescent="0.3">
      <c r="A36" s="84" t="s">
        <v>72</v>
      </c>
      <c r="B36" s="84"/>
      <c r="C36" s="84"/>
      <c r="D36" s="84"/>
      <c r="E36" s="85" t="s">
        <v>0</v>
      </c>
      <c r="F36" s="35" t="e">
        <f>F34-F35</f>
        <v>#VALUE!</v>
      </c>
      <c r="G36" s="9"/>
      <c r="I36" s="100"/>
    </row>
    <row r="37" spans="1:9" ht="14.25" customHeight="1" thickTop="1" x14ac:dyDescent="0.2">
      <c r="E37" s="30"/>
      <c r="F37" s="49"/>
    </row>
    <row r="38" spans="1:9" ht="14.25" customHeight="1" x14ac:dyDescent="0.2">
      <c r="E38" s="30"/>
      <c r="F38" s="49"/>
    </row>
    <row r="39" spans="1:9" ht="18" x14ac:dyDescent="0.25">
      <c r="A39" s="54" t="s">
        <v>73</v>
      </c>
      <c r="B39" s="54"/>
      <c r="C39" s="54"/>
      <c r="D39" s="54"/>
      <c r="E39" s="55" t="s">
        <v>0</v>
      </c>
      <c r="F39" s="56">
        <f>IF(Eingabe!C61="Stille Versteuerung",F30,F36)</f>
        <v>0</v>
      </c>
      <c r="I39" s="100"/>
    </row>
    <row r="40" spans="1:9" ht="14.25" customHeight="1" x14ac:dyDescent="0.2"/>
    <row r="41" spans="1:9" ht="14.25" customHeight="1" x14ac:dyDescent="0.2"/>
    <row r="42" spans="1:9" ht="14.25" customHeight="1" x14ac:dyDescent="0.25">
      <c r="A42" s="31" t="s">
        <v>77</v>
      </c>
      <c r="B42" s="12"/>
      <c r="C42" s="12"/>
      <c r="D42" s="12"/>
      <c r="E42" s="12"/>
      <c r="F42" s="12"/>
      <c r="G42" s="12"/>
    </row>
    <row r="43" spans="1:9" ht="14.25" customHeight="1" x14ac:dyDescent="0.25">
      <c r="A43" s="31" t="s">
        <v>78</v>
      </c>
      <c r="B43" s="12"/>
      <c r="C43" s="12"/>
      <c r="D43" s="12"/>
      <c r="E43" s="12"/>
      <c r="F43" s="12"/>
      <c r="G43" s="12"/>
    </row>
    <row r="44" spans="1:9" ht="14.25" customHeight="1" x14ac:dyDescent="0.2">
      <c r="A44" s="62"/>
      <c r="B44" s="62"/>
      <c r="C44" s="62"/>
      <c r="D44" s="62"/>
      <c r="E44" s="62"/>
      <c r="F44" s="62"/>
      <c r="G44" s="62"/>
    </row>
    <row r="45" spans="1:9" ht="14.25" customHeight="1" x14ac:dyDescent="0.2">
      <c r="A45" s="24" t="s">
        <v>25</v>
      </c>
      <c r="B45" s="24"/>
      <c r="C45" s="24"/>
      <c r="D45" s="24"/>
      <c r="E45" s="24"/>
      <c r="F45" s="25" t="s">
        <v>81</v>
      </c>
      <c r="G45" s="25" t="s">
        <v>50</v>
      </c>
    </row>
    <row r="46" spans="1:9" ht="14.25" customHeight="1" x14ac:dyDescent="0.25">
      <c r="A46" s="336" t="s">
        <v>62</v>
      </c>
      <c r="B46" s="336"/>
      <c r="C46" s="336"/>
      <c r="D46" s="336"/>
      <c r="E46" s="63"/>
      <c r="F46" s="33">
        <f>Quittung!F8</f>
        <v>0</v>
      </c>
      <c r="G46" s="64"/>
    </row>
    <row r="47" spans="1:9" ht="14.25" customHeight="1" x14ac:dyDescent="0.25">
      <c r="A47" s="336" t="s">
        <v>63</v>
      </c>
      <c r="B47" s="336"/>
      <c r="C47" s="336"/>
      <c r="D47" s="336"/>
      <c r="E47" s="65" t="s">
        <v>4</v>
      </c>
      <c r="F47" s="33">
        <f>Quittung!F20</f>
        <v>0</v>
      </c>
      <c r="G47" s="64"/>
    </row>
    <row r="48" spans="1:9" ht="14.25" customHeight="1" x14ac:dyDescent="0.25">
      <c r="A48" s="336" t="s">
        <v>64</v>
      </c>
      <c r="B48" s="336"/>
      <c r="C48" s="336"/>
      <c r="D48" s="336"/>
      <c r="E48" s="65" t="s">
        <v>4</v>
      </c>
      <c r="F48" s="33">
        <f>Quittung!F21</f>
        <v>0</v>
      </c>
      <c r="G48" s="64"/>
    </row>
    <row r="49" spans="1:9" ht="14.25" customHeight="1" x14ac:dyDescent="0.25">
      <c r="A49" s="336" t="s">
        <v>67</v>
      </c>
      <c r="B49" s="336"/>
      <c r="C49" s="336"/>
      <c r="D49" s="336"/>
      <c r="E49" s="65" t="s">
        <v>4</v>
      </c>
      <c r="F49" s="33">
        <f>Quittung!F16+Quittung!F15</f>
        <v>0</v>
      </c>
      <c r="G49" s="64"/>
    </row>
    <row r="50" spans="1:9" ht="14.25" customHeight="1" x14ac:dyDescent="0.25">
      <c r="A50" s="332" t="s">
        <v>65</v>
      </c>
      <c r="B50" s="332"/>
      <c r="C50" s="332"/>
      <c r="D50" s="332"/>
      <c r="E50" s="66" t="s">
        <v>4</v>
      </c>
      <c r="F50" s="20">
        <f>Quittung!F17</f>
        <v>0</v>
      </c>
      <c r="G50" s="64"/>
    </row>
    <row r="51" spans="1:9" ht="14.25" customHeight="1" x14ac:dyDescent="0.2">
      <c r="A51" s="333" t="s">
        <v>21</v>
      </c>
      <c r="B51" s="333"/>
      <c r="C51" s="333"/>
      <c r="D51" s="333"/>
      <c r="E51" s="63"/>
      <c r="F51" s="71">
        <f>SUM(F46:F50)</f>
        <v>0</v>
      </c>
      <c r="G51" s="67">
        <v>1</v>
      </c>
    </row>
    <row r="52" spans="1:9" ht="14.25" customHeight="1" x14ac:dyDescent="0.25">
      <c r="A52" s="9" t="s">
        <v>69</v>
      </c>
      <c r="B52" s="9"/>
      <c r="C52" s="9"/>
      <c r="D52" s="9"/>
      <c r="E52" s="13"/>
      <c r="F52" s="33">
        <f>F49</f>
        <v>0</v>
      </c>
      <c r="G52" s="64">
        <f>IF(F52&gt;0,ROUND(G51/F51*F52,4),0%)</f>
        <v>0</v>
      </c>
    </row>
    <row r="53" spans="1:9" ht="14.25" customHeight="1" x14ac:dyDescent="0.25">
      <c r="A53" s="9"/>
      <c r="B53" s="9"/>
      <c r="C53" s="9"/>
      <c r="D53" s="9"/>
      <c r="E53" s="13"/>
      <c r="F53" s="15"/>
      <c r="G53" s="64"/>
    </row>
    <row r="54" spans="1:9" ht="14.25" customHeight="1" x14ac:dyDescent="0.25">
      <c r="A54" s="68" t="s">
        <v>66</v>
      </c>
      <c r="B54" s="12"/>
      <c r="C54" s="12"/>
      <c r="D54" s="12"/>
      <c r="E54" s="68" t="str">
        <f>IF(F52&gt;10000,IF(G52&gt;5%,"Ja","Nein"),"Nein")</f>
        <v>Nein</v>
      </c>
      <c r="F54" s="9"/>
      <c r="G54" s="9"/>
    </row>
    <row r="55" spans="1:9" ht="14.25" customHeight="1" x14ac:dyDescent="0.2">
      <c r="A55" s="9"/>
      <c r="B55" s="9"/>
      <c r="C55" s="69"/>
      <c r="D55" s="9"/>
      <c r="E55" s="9"/>
      <c r="F55" s="9"/>
      <c r="G55" s="69"/>
    </row>
    <row r="56" spans="1:9" ht="14.25" customHeight="1" x14ac:dyDescent="0.2">
      <c r="A56" s="24" t="s">
        <v>25</v>
      </c>
      <c r="B56" s="24"/>
      <c r="C56" s="24"/>
      <c r="D56" s="24"/>
      <c r="E56" s="24"/>
      <c r="F56" s="25" t="s">
        <v>81</v>
      </c>
      <c r="G56" s="9"/>
    </row>
    <row r="57" spans="1:9" ht="14.25" customHeight="1" x14ac:dyDescent="0.2">
      <c r="A57" s="9" t="s">
        <v>43</v>
      </c>
      <c r="B57" s="9"/>
      <c r="C57" s="9"/>
      <c r="D57" s="9"/>
      <c r="E57" s="72"/>
      <c r="F57" s="33">
        <f>Berechnungstabelle!F39</f>
        <v>0</v>
      </c>
      <c r="G57" s="9"/>
    </row>
    <row r="58" spans="1:9" ht="14.25" customHeight="1" x14ac:dyDescent="0.2">
      <c r="A58" s="70" t="s">
        <v>39</v>
      </c>
      <c r="B58" s="70"/>
      <c r="C58" s="70"/>
      <c r="D58" s="70"/>
      <c r="E58" s="73" t="s">
        <v>4</v>
      </c>
      <c r="F58" s="74">
        <f>Eingabe!D48</f>
        <v>0</v>
      </c>
      <c r="G58" s="9"/>
    </row>
    <row r="59" spans="1:9" ht="14.25" customHeight="1" x14ac:dyDescent="0.2">
      <c r="A59" s="9" t="s">
        <v>40</v>
      </c>
      <c r="B59" s="9"/>
      <c r="C59" s="9"/>
      <c r="D59" s="9"/>
      <c r="E59" s="75" t="s">
        <v>0</v>
      </c>
      <c r="F59" s="33">
        <f>SUM(F57:F58)</f>
        <v>0</v>
      </c>
      <c r="G59" s="9"/>
    </row>
    <row r="60" spans="1:9" ht="14.25" customHeight="1" x14ac:dyDescent="0.25">
      <c r="A60" s="16" t="str">
        <f>IF(E54="Ja","Vorsteuerkorrektur aufgrund von Zinseinnahmen: 0.02% vom Zinsertrag (CHF " &amp;F52 &amp;")","Keine Vorsteuerkorrektur aufgrund Zins-/Wertpapiereinnahmen notwendig")</f>
        <v>Keine Vorsteuerkorrektur aufgrund Zins-/Wertpapiereinnahmen notwendig</v>
      </c>
      <c r="B60" s="16"/>
      <c r="C60" s="16"/>
      <c r="D60" s="16"/>
      <c r="E60" s="76" t="s">
        <v>1</v>
      </c>
      <c r="F60" s="77">
        <f>IF(E54="Ja",ROUND(F52*0.02%*20,0)/20,0)</f>
        <v>0</v>
      </c>
      <c r="G60" s="9"/>
      <c r="I60" s="100"/>
    </row>
    <row r="61" spans="1:9" ht="14.25" customHeight="1" thickBot="1" x14ac:dyDescent="0.25">
      <c r="A61" s="334" t="s">
        <v>57</v>
      </c>
      <c r="B61" s="335"/>
      <c r="C61" s="335"/>
      <c r="D61" s="335"/>
      <c r="E61" s="83" t="s">
        <v>0</v>
      </c>
      <c r="F61" s="34">
        <f>F59-F60</f>
        <v>0</v>
      </c>
      <c r="G61" s="21"/>
    </row>
    <row r="62" spans="1:9" ht="14.25" customHeight="1" thickTop="1" x14ac:dyDescent="0.2"/>
    <row r="63" spans="1:9" ht="14.25" customHeight="1" x14ac:dyDescent="0.2"/>
    <row r="64" spans="1:9" ht="14.25" customHeight="1" x14ac:dyDescent="0.25">
      <c r="A64" s="31" t="s">
        <v>44</v>
      </c>
      <c r="B64" s="12"/>
      <c r="C64" s="12"/>
      <c r="D64" s="12"/>
      <c r="E64" s="12"/>
      <c r="F64" s="12"/>
      <c r="G64" s="12"/>
    </row>
    <row r="65" spans="1:7" ht="14.25" customHeight="1" x14ac:dyDescent="0.2">
      <c r="A65" s="62"/>
      <c r="B65" s="62"/>
      <c r="C65" s="62"/>
      <c r="D65" s="62"/>
      <c r="E65" s="19"/>
      <c r="F65" s="19"/>
      <c r="G65" s="19"/>
    </row>
    <row r="66" spans="1:7" ht="14.25" customHeight="1" x14ac:dyDescent="0.2">
      <c r="A66" s="24" t="s">
        <v>25</v>
      </c>
      <c r="B66" s="24"/>
      <c r="C66" s="24"/>
      <c r="D66" s="24"/>
      <c r="E66" s="24"/>
      <c r="F66" s="25" t="s">
        <v>81</v>
      </c>
      <c r="G66" s="25" t="s">
        <v>50</v>
      </c>
    </row>
    <row r="67" spans="1:7" ht="14.25" customHeight="1" x14ac:dyDescent="0.2">
      <c r="A67" s="336" t="s">
        <v>62</v>
      </c>
      <c r="B67" s="336"/>
      <c r="C67" s="336"/>
      <c r="D67" s="336"/>
      <c r="E67" s="63"/>
      <c r="F67" s="33">
        <f>Quittung!F8</f>
        <v>0</v>
      </c>
      <c r="G67" s="43"/>
    </row>
    <row r="68" spans="1:7" ht="14.25" customHeight="1" x14ac:dyDescent="0.2">
      <c r="A68" s="336" t="s">
        <v>63</v>
      </c>
      <c r="B68" s="336"/>
      <c r="C68" s="336"/>
      <c r="D68" s="336"/>
      <c r="E68" s="65" t="s">
        <v>4</v>
      </c>
      <c r="F68" s="33">
        <f>Quittung!F20</f>
        <v>0</v>
      </c>
      <c r="G68" s="43"/>
    </row>
    <row r="69" spans="1:7" ht="14.25" customHeight="1" x14ac:dyDescent="0.2">
      <c r="A69" s="336" t="s">
        <v>64</v>
      </c>
      <c r="B69" s="336"/>
      <c r="C69" s="336"/>
      <c r="D69" s="336"/>
      <c r="E69" s="65" t="s">
        <v>4</v>
      </c>
      <c r="F69" s="33">
        <f>Quittung!F21</f>
        <v>0</v>
      </c>
      <c r="G69" s="43"/>
    </row>
    <row r="70" spans="1:7" ht="14.25" customHeight="1" x14ac:dyDescent="0.2">
      <c r="A70" s="336" t="s">
        <v>104</v>
      </c>
      <c r="B70" s="336"/>
      <c r="C70" s="336"/>
      <c r="D70" s="336"/>
      <c r="E70" s="65" t="s">
        <v>4</v>
      </c>
      <c r="F70" s="33">
        <f>Quittung!F15</f>
        <v>0</v>
      </c>
      <c r="G70" s="43"/>
    </row>
    <row r="71" spans="1:7" ht="14.25" customHeight="1" x14ac:dyDescent="0.2">
      <c r="A71" s="336" t="s">
        <v>65</v>
      </c>
      <c r="B71" s="336"/>
      <c r="C71" s="336"/>
      <c r="D71" s="336"/>
      <c r="E71" s="65" t="s">
        <v>4</v>
      </c>
      <c r="F71" s="33">
        <f>Quittung!F17</f>
        <v>0</v>
      </c>
      <c r="G71" s="43"/>
    </row>
    <row r="72" spans="1:7" ht="14.25" customHeight="1" x14ac:dyDescent="0.2">
      <c r="A72" s="336" t="s">
        <v>105</v>
      </c>
      <c r="B72" s="336"/>
      <c r="C72" s="336"/>
      <c r="D72" s="336"/>
      <c r="E72" s="65" t="s">
        <v>4</v>
      </c>
      <c r="F72" s="81">
        <f>Quittung!F13</f>
        <v>0</v>
      </c>
      <c r="G72" s="67"/>
    </row>
    <row r="73" spans="1:7" ht="14.25" customHeight="1" x14ac:dyDescent="0.2">
      <c r="A73" s="336" t="s">
        <v>53</v>
      </c>
      <c r="B73" s="336"/>
      <c r="C73" s="336"/>
      <c r="D73" s="336"/>
      <c r="E73" s="65" t="s">
        <v>4</v>
      </c>
      <c r="F73" s="81">
        <f>Quittung!F10</f>
        <v>0</v>
      </c>
      <c r="G73" s="67"/>
    </row>
    <row r="74" spans="1:7" ht="14.25" customHeight="1" x14ac:dyDescent="0.25">
      <c r="A74" s="9" t="s">
        <v>37</v>
      </c>
      <c r="B74" s="9"/>
      <c r="C74" s="9"/>
      <c r="D74" s="9"/>
      <c r="E74" s="53" t="s">
        <v>4</v>
      </c>
      <c r="F74" s="32">
        <f>Quittung!F12</f>
        <v>0</v>
      </c>
      <c r="G74" s="64">
        <f>IF(F74&gt;0,ROUND(G75/F75*F74,4),0%)</f>
        <v>0</v>
      </c>
    </row>
    <row r="75" spans="1:7" ht="14.25" customHeight="1" thickBot="1" x14ac:dyDescent="0.25">
      <c r="A75" s="22" t="s">
        <v>5</v>
      </c>
      <c r="B75" s="22"/>
      <c r="C75" s="22"/>
      <c r="D75" s="22"/>
      <c r="E75" s="86" t="s">
        <v>0</v>
      </c>
      <c r="F75" s="87">
        <f>SUM(F67:F74)</f>
        <v>0</v>
      </c>
      <c r="G75" s="88">
        <v>1</v>
      </c>
    </row>
    <row r="76" spans="1:7" ht="14.25" customHeight="1" thickTop="1" x14ac:dyDescent="0.2">
      <c r="A76" s="91"/>
      <c r="B76" s="91"/>
      <c r="C76" s="91"/>
      <c r="D76" s="91"/>
      <c r="E76" s="78"/>
      <c r="F76" s="82"/>
      <c r="G76" s="79"/>
    </row>
    <row r="77" spans="1:7" ht="14.25" customHeight="1" x14ac:dyDescent="0.2">
      <c r="A77" s="9" t="s">
        <v>45</v>
      </c>
      <c r="B77" s="9"/>
      <c r="C77" s="9"/>
      <c r="D77" s="9"/>
      <c r="E77" s="13"/>
      <c r="F77" s="33">
        <f>Berechnungstabelle!F61</f>
        <v>0</v>
      </c>
      <c r="G77" s="43">
        <v>1</v>
      </c>
    </row>
    <row r="78" spans="1:7" ht="14.25" customHeight="1" x14ac:dyDescent="0.25">
      <c r="A78" s="9" t="s">
        <v>86</v>
      </c>
      <c r="B78" s="9"/>
      <c r="C78" s="9"/>
      <c r="D78" s="9"/>
      <c r="E78" s="53" t="s">
        <v>1</v>
      </c>
      <c r="F78" s="50">
        <f>ROUND(F77/G77*G78*20,0)/20</f>
        <v>0</v>
      </c>
      <c r="G78" s="64">
        <f>IF(F74&gt;0,G74,0%)</f>
        <v>0</v>
      </c>
    </row>
    <row r="79" spans="1:7" ht="14.25" customHeight="1" thickBot="1" x14ac:dyDescent="0.25">
      <c r="A79" s="335" t="s">
        <v>57</v>
      </c>
      <c r="B79" s="335"/>
      <c r="C79" s="335"/>
      <c r="D79" s="335"/>
      <c r="E79" s="83" t="s">
        <v>0</v>
      </c>
      <c r="F79" s="34">
        <f>F77-F78</f>
        <v>0</v>
      </c>
      <c r="G79" s="80"/>
    </row>
    <row r="80" spans="1:7" ht="14.25" customHeight="1" thickTop="1" x14ac:dyDescent="0.2"/>
    <row r="81" spans="1:10" ht="14.25" customHeight="1" x14ac:dyDescent="0.2"/>
    <row r="82" spans="1:10" ht="23.25" x14ac:dyDescent="0.25">
      <c r="A82" s="31" t="s">
        <v>75</v>
      </c>
      <c r="B82" s="12"/>
      <c r="C82" s="12"/>
      <c r="D82" s="12"/>
      <c r="E82" s="12"/>
      <c r="F82" s="12"/>
      <c r="G82" s="12"/>
      <c r="H82" s="12"/>
      <c r="J82" s="100"/>
    </row>
    <row r="83" spans="1:10" ht="23.25" x14ac:dyDescent="0.25">
      <c r="A83" s="31" t="s">
        <v>76</v>
      </c>
      <c r="B83" s="12"/>
      <c r="C83" s="12"/>
      <c r="D83" s="12"/>
      <c r="E83" s="12"/>
      <c r="F83" s="12"/>
      <c r="G83" s="12"/>
      <c r="H83" s="12"/>
      <c r="J83" s="100"/>
    </row>
    <row r="84" spans="1:10" ht="14.25" customHeight="1" x14ac:dyDescent="0.2">
      <c r="A84" s="62"/>
      <c r="B84" s="62"/>
      <c r="C84" s="62"/>
      <c r="D84" s="62"/>
      <c r="E84" s="62"/>
      <c r="F84" s="62"/>
      <c r="G84" s="62"/>
      <c r="H84" s="62"/>
    </row>
    <row r="85" spans="1:10" ht="14.25" customHeight="1" x14ac:dyDescent="0.2">
      <c r="A85" s="24" t="s">
        <v>25</v>
      </c>
      <c r="B85" s="24"/>
      <c r="C85" s="24"/>
      <c r="D85" s="24"/>
      <c r="E85" s="24"/>
      <c r="F85" s="93" t="s">
        <v>81</v>
      </c>
      <c r="G85" s="25" t="s">
        <v>50</v>
      </c>
      <c r="J85" s="100"/>
    </row>
    <row r="86" spans="1:10" ht="14.25" customHeight="1" x14ac:dyDescent="0.2">
      <c r="A86" s="9" t="s">
        <v>107</v>
      </c>
      <c r="B86" s="9"/>
      <c r="C86" s="9"/>
      <c r="D86" s="9"/>
      <c r="E86" s="13"/>
      <c r="F86" s="33">
        <f>Quittung!F8+Quittung!F20+Quittung!F21</f>
        <v>0</v>
      </c>
      <c r="G86" s="43">
        <f>IF(F89=0,0,ROUND(G89/F89*F86,4))</f>
        <v>0</v>
      </c>
    </row>
    <row r="87" spans="1:10" ht="14.25" customHeight="1" x14ac:dyDescent="0.2">
      <c r="A87" s="9" t="s">
        <v>91</v>
      </c>
      <c r="B87" s="9"/>
      <c r="C87" s="9"/>
      <c r="D87" s="9"/>
      <c r="E87" s="13"/>
      <c r="F87" s="33"/>
      <c r="G87" s="43"/>
    </row>
    <row r="88" spans="1:10" ht="14.25" customHeight="1" x14ac:dyDescent="0.2">
      <c r="A88" s="9" t="s">
        <v>92</v>
      </c>
      <c r="B88" s="9"/>
      <c r="C88" s="9"/>
      <c r="D88" s="9"/>
      <c r="E88" s="65" t="s">
        <v>4</v>
      </c>
      <c r="F88" s="71">
        <f>Quittung!F17+Quittung!F10</f>
        <v>0</v>
      </c>
      <c r="G88" s="95">
        <f>IF(F89=0,0,ROUND(G89/F89*F88,4))</f>
        <v>0</v>
      </c>
    </row>
    <row r="89" spans="1:10" ht="14.25" customHeight="1" thickBot="1" x14ac:dyDescent="0.25">
      <c r="A89" s="22" t="s">
        <v>21</v>
      </c>
      <c r="B89" s="22"/>
      <c r="C89" s="22"/>
      <c r="D89" s="22"/>
      <c r="E89" s="86" t="s">
        <v>0</v>
      </c>
      <c r="F89" s="87">
        <f>SUM(F86:F88)</f>
        <v>0</v>
      </c>
      <c r="G89" s="88">
        <v>1</v>
      </c>
    </row>
    <row r="90" spans="1:10" ht="14.25" customHeight="1" thickTop="1" x14ac:dyDescent="0.2">
      <c r="A90" s="91"/>
      <c r="B90" s="91"/>
      <c r="C90" s="91"/>
      <c r="D90" s="91"/>
      <c r="E90" s="14"/>
      <c r="F90" s="21"/>
      <c r="G90" s="92"/>
    </row>
    <row r="91" spans="1:10" ht="14.25" customHeight="1" x14ac:dyDescent="0.2">
      <c r="A91" s="9" t="s">
        <v>46</v>
      </c>
      <c r="B91" s="9"/>
      <c r="C91" s="9"/>
      <c r="D91" s="9"/>
      <c r="E91" s="13"/>
      <c r="F91" s="33">
        <f>Berechnungstabelle!F79</f>
        <v>0</v>
      </c>
      <c r="G91" s="43">
        <v>1</v>
      </c>
    </row>
    <row r="92" spans="1:10" ht="14.25" customHeight="1" x14ac:dyDescent="0.25">
      <c r="A92" s="9" t="s">
        <v>137</v>
      </c>
      <c r="B92" s="9"/>
      <c r="C92" s="9"/>
      <c r="D92" s="9"/>
      <c r="E92" s="53" t="s">
        <v>1</v>
      </c>
      <c r="F92" s="33">
        <f>ROUND(F91/G91*G92*20,0)/20</f>
        <v>0</v>
      </c>
      <c r="G92" s="64">
        <f>G88</f>
        <v>0</v>
      </c>
    </row>
    <row r="93" spans="1:10" ht="14.25" customHeight="1" thickBot="1" x14ac:dyDescent="0.25">
      <c r="A93" s="335" t="s">
        <v>57</v>
      </c>
      <c r="B93" s="335"/>
      <c r="C93" s="335"/>
      <c r="D93" s="335"/>
      <c r="E93" s="83" t="s">
        <v>0</v>
      </c>
      <c r="F93" s="34">
        <f>F91-F92</f>
        <v>0</v>
      </c>
    </row>
    <row r="94" spans="1:10" ht="14.25" customHeight="1" thickTop="1" x14ac:dyDescent="0.2"/>
    <row r="95" spans="1:10" ht="14.25" customHeight="1" x14ac:dyDescent="0.2"/>
    <row r="96" spans="1:10" ht="23.25" x14ac:dyDescent="0.25">
      <c r="A96" s="31" t="s">
        <v>135</v>
      </c>
      <c r="B96" s="12"/>
      <c r="C96" s="12"/>
      <c r="D96" s="12"/>
      <c r="E96" s="12"/>
      <c r="F96" s="12"/>
      <c r="G96" s="12"/>
    </row>
    <row r="97" spans="1:10" ht="14.25" customHeight="1" x14ac:dyDescent="0.2">
      <c r="A97" s="62"/>
      <c r="B97" s="62"/>
      <c r="C97" s="62"/>
      <c r="D97" s="62"/>
      <c r="E97" s="62"/>
      <c r="F97" s="62"/>
      <c r="G97" s="62"/>
    </row>
    <row r="98" spans="1:10" ht="14.25" customHeight="1" x14ac:dyDescent="0.2">
      <c r="A98" s="24" t="s">
        <v>25</v>
      </c>
      <c r="B98" s="24"/>
      <c r="C98" s="24"/>
      <c r="D98" s="24"/>
      <c r="E98" s="24"/>
      <c r="F98" s="93" t="s">
        <v>81</v>
      </c>
      <c r="G98" s="25" t="s">
        <v>50</v>
      </c>
    </row>
    <row r="99" spans="1:10" ht="14.25" customHeight="1" x14ac:dyDescent="0.2">
      <c r="A99" s="9" t="s">
        <v>94</v>
      </c>
      <c r="B99" s="9"/>
      <c r="C99" s="9"/>
      <c r="D99" s="9"/>
      <c r="E99" s="13"/>
      <c r="F99" s="33">
        <f>Eingabe!F52</f>
        <v>0</v>
      </c>
      <c r="G99" s="43">
        <f>IF(F99&gt;0,ROUND(G102/F102*F99,4),0)</f>
        <v>0</v>
      </c>
    </row>
    <row r="100" spans="1:10" ht="14.25" customHeight="1" x14ac:dyDescent="0.2">
      <c r="A100" s="9" t="s">
        <v>139</v>
      </c>
      <c r="B100" s="9"/>
      <c r="C100" s="9"/>
      <c r="D100" s="9"/>
      <c r="E100" s="13"/>
      <c r="F100" s="33"/>
      <c r="G100" s="43"/>
    </row>
    <row r="101" spans="1:10" ht="14.25" customHeight="1" x14ac:dyDescent="0.2">
      <c r="A101" s="337" t="s">
        <v>95</v>
      </c>
      <c r="B101" s="337"/>
      <c r="C101" s="337"/>
      <c r="D101" s="337"/>
      <c r="E101" s="89" t="s">
        <v>4</v>
      </c>
      <c r="F101" s="94">
        <f>Eingabe!F53+Eingabe!F54</f>
        <v>0</v>
      </c>
      <c r="G101" s="90">
        <f>IF(F102&gt;0,ROUND(G102/F102*F101,4),0)</f>
        <v>0</v>
      </c>
    </row>
    <row r="102" spans="1:10" ht="14.25" customHeight="1" x14ac:dyDescent="0.2">
      <c r="A102" s="9" t="s">
        <v>55</v>
      </c>
      <c r="B102" s="9"/>
      <c r="C102" s="9"/>
      <c r="D102" s="9"/>
      <c r="E102" s="53" t="s">
        <v>0</v>
      </c>
      <c r="F102" s="18">
        <f>SUM(F99:F101)</f>
        <v>0</v>
      </c>
      <c r="G102" s="43">
        <v>1</v>
      </c>
    </row>
    <row r="103" spans="1:10" ht="14.25" customHeight="1" x14ac:dyDescent="0.2">
      <c r="A103" s="9"/>
      <c r="B103" s="9"/>
      <c r="C103" s="9"/>
      <c r="D103" s="9"/>
      <c r="E103" s="13"/>
      <c r="F103" s="18"/>
      <c r="G103" s="43"/>
    </row>
    <row r="104" spans="1:10" ht="27.6" customHeight="1" x14ac:dyDescent="0.2">
      <c r="A104" s="336" t="s">
        <v>56</v>
      </c>
      <c r="B104" s="336"/>
      <c r="C104" s="336"/>
      <c r="D104" s="336"/>
      <c r="E104" s="53"/>
      <c r="F104" s="33"/>
      <c r="G104" s="95">
        <f>G101</f>
        <v>0</v>
      </c>
      <c r="J104" s="100"/>
    </row>
    <row r="105" spans="1:10" ht="28.9" customHeight="1" x14ac:dyDescent="0.2">
      <c r="A105" s="336" t="s">
        <v>54</v>
      </c>
      <c r="B105" s="336"/>
      <c r="C105" s="336"/>
      <c r="D105" s="336"/>
      <c r="E105" s="65" t="s">
        <v>1</v>
      </c>
      <c r="F105" s="33"/>
      <c r="G105" s="67">
        <f>Berechnungstabelle!G88</f>
        <v>0</v>
      </c>
      <c r="J105" s="100"/>
    </row>
    <row r="106" spans="1:10" ht="14.25" customHeight="1" thickBot="1" x14ac:dyDescent="0.3">
      <c r="A106" s="338" t="s">
        <v>52</v>
      </c>
      <c r="B106" s="338"/>
      <c r="C106" s="338"/>
      <c r="D106" s="338"/>
      <c r="E106" s="97" t="s">
        <v>0</v>
      </c>
      <c r="F106" s="98"/>
      <c r="G106" s="99">
        <f>IF(G104+G105&lt;&gt;0,G104-G105,0%)</f>
        <v>0</v>
      </c>
    </row>
    <row r="107" spans="1:10" ht="14.25" customHeight="1" thickTop="1" x14ac:dyDescent="0.2">
      <c r="A107" s="9"/>
      <c r="B107" s="9"/>
      <c r="C107" s="9"/>
      <c r="D107" s="9"/>
      <c r="E107" s="9"/>
      <c r="F107" s="9"/>
      <c r="G107" s="9"/>
    </row>
    <row r="108" spans="1:10" ht="14.25" customHeight="1" x14ac:dyDescent="0.25">
      <c r="A108" s="68" t="s">
        <v>96</v>
      </c>
      <c r="B108" s="12"/>
      <c r="C108" s="12"/>
      <c r="D108" s="12"/>
      <c r="E108" s="96"/>
      <c r="F108" s="9"/>
      <c r="G108" s="68" t="str">
        <f>IF(G106&gt;20%,"Ja",IF(G106&lt;-20%,"Ja","Nein"))</f>
        <v>Nein</v>
      </c>
    </row>
    <row r="109" spans="1:10" ht="14.25" customHeight="1" x14ac:dyDescent="0.2"/>
    <row r="110" spans="1:10" ht="14.25" customHeight="1" x14ac:dyDescent="0.2">
      <c r="A110" s="24" t="s">
        <v>25</v>
      </c>
      <c r="B110" s="24"/>
      <c r="C110" s="24"/>
      <c r="D110" s="24"/>
      <c r="E110" s="24"/>
      <c r="F110" s="25" t="s">
        <v>81</v>
      </c>
    </row>
    <row r="111" spans="1:10" ht="14.25" customHeight="1" x14ac:dyDescent="0.2">
      <c r="A111" s="9" t="s">
        <v>47</v>
      </c>
      <c r="B111" s="9"/>
      <c r="C111" s="9"/>
      <c r="D111" s="9"/>
      <c r="E111" s="9"/>
      <c r="F111" s="33">
        <f>F93</f>
        <v>0</v>
      </c>
    </row>
    <row r="112" spans="1:10" ht="14.25" customHeight="1" x14ac:dyDescent="0.2">
      <c r="A112" s="9" t="str">
        <f>IF(G108="Ja",IF(F112&lt;0,"Eigenverbrauch Vorsteuern mit 20 Jahren Abschreibungsdauer","Einlageentsteuerung Vorsteuern mit 20 Jahren Abschreibungsdauer"),"keine Nutzungsänderung (20 Jahre Abschreibungsdauer)")</f>
        <v>keine Nutzungsänderung (20 Jahre Abschreibungsdauer)</v>
      </c>
      <c r="B112" s="9"/>
      <c r="C112" s="9"/>
      <c r="D112" s="9"/>
      <c r="E112" s="53" t="str">
        <f>IF(F112&gt;0,"+","")</f>
        <v/>
      </c>
      <c r="F112" s="33">
        <f>I140</f>
        <v>0</v>
      </c>
    </row>
    <row r="113" spans="1:11" ht="14.25" customHeight="1" x14ac:dyDescent="0.2">
      <c r="A113" s="9" t="str">
        <f>IF(G108="Ja",IF(F113&lt;0,"Eigenverbrauch Vorsteuern mit 5 Jahren Abschreibungsdauer","Einlageentsteuerung Vorsteuern mit 5 Jahren Abschreibungsdauer"),"keine Einlageentsteuerung (5 Jahre Abschreibungsdauer)")</f>
        <v>keine Einlageentsteuerung (5 Jahre Abschreibungsdauer)</v>
      </c>
      <c r="B113" s="9"/>
      <c r="C113" s="9"/>
      <c r="D113" s="9"/>
      <c r="E113" s="53" t="str">
        <f>IF(F113&gt;0,"+","")</f>
        <v/>
      </c>
      <c r="F113" s="33">
        <f>I150</f>
        <v>0</v>
      </c>
    </row>
    <row r="114" spans="1:11" ht="14.25" customHeight="1" thickBot="1" x14ac:dyDescent="0.25">
      <c r="A114" s="335" t="s">
        <v>57</v>
      </c>
      <c r="B114" s="335"/>
      <c r="C114" s="335"/>
      <c r="D114" s="335"/>
      <c r="E114" s="83" t="s">
        <v>0</v>
      </c>
      <c r="F114" s="34">
        <f>SUM(F111:F113)</f>
        <v>0</v>
      </c>
    </row>
    <row r="115" spans="1:11" ht="14.25" customHeight="1" thickTop="1" x14ac:dyDescent="0.2"/>
    <row r="116" spans="1:11" ht="14.25" customHeight="1" x14ac:dyDescent="0.2"/>
    <row r="117" spans="1:11" ht="14.25" customHeight="1" x14ac:dyDescent="0.2"/>
    <row r="118" spans="1:11" ht="14.25" customHeight="1" x14ac:dyDescent="0.25">
      <c r="A118" s="104" t="s">
        <v>49</v>
      </c>
      <c r="B118" s="9"/>
      <c r="C118" s="9"/>
      <c r="D118" s="9"/>
      <c r="E118" s="9"/>
      <c r="F118" s="9"/>
      <c r="G118" s="9"/>
      <c r="H118" s="9"/>
    </row>
    <row r="119" spans="1:11" ht="73.900000000000006" customHeight="1" x14ac:dyDescent="0.2">
      <c r="A119" s="41" t="s">
        <v>8</v>
      </c>
      <c r="B119" s="102" t="s">
        <v>133</v>
      </c>
      <c r="C119" s="102" t="s">
        <v>14</v>
      </c>
      <c r="D119" s="102" t="s">
        <v>100</v>
      </c>
      <c r="E119" s="102" t="s">
        <v>116</v>
      </c>
      <c r="F119" s="102" t="s">
        <v>120</v>
      </c>
      <c r="G119" s="102" t="s">
        <v>132</v>
      </c>
      <c r="H119" s="102" t="s">
        <v>15</v>
      </c>
      <c r="I119" s="102" t="s">
        <v>81</v>
      </c>
      <c r="J119" s="102" t="s">
        <v>121</v>
      </c>
      <c r="K119" s="102" t="s">
        <v>122</v>
      </c>
    </row>
    <row r="120" spans="1:11" ht="14.25" customHeight="1" x14ac:dyDescent="0.2">
      <c r="A120" s="36">
        <f>Eingabe!C5</f>
        <v>2024</v>
      </c>
      <c r="B120" s="103"/>
      <c r="C120" s="103"/>
      <c r="D120" s="103"/>
      <c r="E120" s="39">
        <f>Eingabe!B68</f>
        <v>0</v>
      </c>
      <c r="F120" s="39">
        <f>E120</f>
        <v>0</v>
      </c>
      <c r="G120" s="37" t="str">
        <f t="shared" ref="G120:G138" si="0">IF(E120-E121&gt;20,"Ja",IF(E121-E120&gt;20,"Ja","Nein"))</f>
        <v>Nein</v>
      </c>
      <c r="H120" s="9"/>
      <c r="I120" s="9"/>
      <c r="J120" s="9"/>
      <c r="K120" s="9"/>
    </row>
    <row r="121" spans="1:11" ht="14.25" customHeight="1" x14ac:dyDescent="0.2">
      <c r="A121" s="36">
        <f t="shared" ref="A121:A139" si="1">A120-1</f>
        <v>2023</v>
      </c>
      <c r="B121" s="115">
        <f>Eingabe!C69</f>
        <v>0</v>
      </c>
      <c r="C121" s="38">
        <f t="shared" ref="C121:C139" si="2">C120+0.05</f>
        <v>0.05</v>
      </c>
      <c r="D121" s="42">
        <f t="shared" ref="D121:D139" si="3">B121*(100%-C121)</f>
        <v>0</v>
      </c>
      <c r="E121" s="39">
        <f>Eingabe!B69</f>
        <v>0</v>
      </c>
      <c r="F121" s="39">
        <f t="shared" ref="F121:F139" si="4">IF(J121&lt;J$140,E121,K$140)</f>
        <v>0</v>
      </c>
      <c r="G121" s="37" t="str">
        <f t="shared" si="0"/>
        <v>Nein</v>
      </c>
      <c r="H121" s="39">
        <f>F121-F120</f>
        <v>0</v>
      </c>
      <c r="I121" s="42">
        <f>IF(G120="Ja",D121*H121/100,0)</f>
        <v>0</v>
      </c>
      <c r="J121" s="112">
        <f t="shared" ref="J121:J139" si="5">ROW(G121)</f>
        <v>121</v>
      </c>
      <c r="K121" s="112"/>
    </row>
    <row r="122" spans="1:11" ht="14.25" customHeight="1" x14ac:dyDescent="0.2">
      <c r="A122" s="36">
        <f t="shared" si="1"/>
        <v>2022</v>
      </c>
      <c r="B122" s="115">
        <f>Eingabe!C70</f>
        <v>0</v>
      </c>
      <c r="C122" s="38">
        <f t="shared" si="2"/>
        <v>0.1</v>
      </c>
      <c r="D122" s="42">
        <f t="shared" si="3"/>
        <v>0</v>
      </c>
      <c r="E122" s="39">
        <f>Eingabe!B70</f>
        <v>0</v>
      </c>
      <c r="F122" s="39">
        <f t="shared" si="4"/>
        <v>0</v>
      </c>
      <c r="G122" s="37" t="str">
        <f t="shared" si="0"/>
        <v>Nein</v>
      </c>
      <c r="H122" s="39">
        <f t="shared" ref="H122:H136" si="6">F122-F$120</f>
        <v>0</v>
      </c>
      <c r="I122" s="42">
        <f>IF(Berechnungstabelle!$G$108="Ja",D122*H122/100,0)</f>
        <v>0</v>
      </c>
      <c r="J122" s="112">
        <f t="shared" si="5"/>
        <v>122</v>
      </c>
      <c r="K122" s="112"/>
    </row>
    <row r="123" spans="1:11" ht="14.25" customHeight="1" x14ac:dyDescent="0.2">
      <c r="A123" s="36">
        <f t="shared" si="1"/>
        <v>2021</v>
      </c>
      <c r="B123" s="115">
        <f>Eingabe!C71</f>
        <v>0</v>
      </c>
      <c r="C123" s="38">
        <f t="shared" si="2"/>
        <v>0.15000000000000002</v>
      </c>
      <c r="D123" s="42">
        <f t="shared" si="3"/>
        <v>0</v>
      </c>
      <c r="E123" s="39">
        <f>Eingabe!B71</f>
        <v>0</v>
      </c>
      <c r="F123" s="39">
        <f t="shared" si="4"/>
        <v>0</v>
      </c>
      <c r="G123" s="37" t="str">
        <f t="shared" si="0"/>
        <v>Nein</v>
      </c>
      <c r="H123" s="39">
        <f t="shared" si="6"/>
        <v>0</v>
      </c>
      <c r="I123" s="42">
        <f>IF(Berechnungstabelle!$G$108="Ja",D123*H123/100,0)</f>
        <v>0</v>
      </c>
      <c r="J123" s="112">
        <f t="shared" si="5"/>
        <v>123</v>
      </c>
      <c r="K123" s="112"/>
    </row>
    <row r="124" spans="1:11" ht="14.25" customHeight="1" x14ac:dyDescent="0.2">
      <c r="A124" s="36">
        <f t="shared" si="1"/>
        <v>2020</v>
      </c>
      <c r="B124" s="115">
        <f>Eingabe!C72</f>
        <v>0</v>
      </c>
      <c r="C124" s="38">
        <f t="shared" si="2"/>
        <v>0.2</v>
      </c>
      <c r="D124" s="42">
        <f t="shared" si="3"/>
        <v>0</v>
      </c>
      <c r="E124" s="39">
        <f>Eingabe!B72</f>
        <v>0</v>
      </c>
      <c r="F124" s="39">
        <f t="shared" si="4"/>
        <v>0</v>
      </c>
      <c r="G124" s="37" t="str">
        <f t="shared" si="0"/>
        <v>Nein</v>
      </c>
      <c r="H124" s="39">
        <f t="shared" si="6"/>
        <v>0</v>
      </c>
      <c r="I124" s="42">
        <f>IF(Berechnungstabelle!$G$108="Ja",D124*H124/100,0)</f>
        <v>0</v>
      </c>
      <c r="J124" s="112">
        <f t="shared" si="5"/>
        <v>124</v>
      </c>
      <c r="K124" s="112"/>
    </row>
    <row r="125" spans="1:11" ht="14.25" customHeight="1" x14ac:dyDescent="0.2">
      <c r="A125" s="36">
        <f t="shared" si="1"/>
        <v>2019</v>
      </c>
      <c r="B125" s="115">
        <f>Eingabe!C73</f>
        <v>0</v>
      </c>
      <c r="C125" s="38">
        <f t="shared" si="2"/>
        <v>0.25</v>
      </c>
      <c r="D125" s="42">
        <f t="shared" si="3"/>
        <v>0</v>
      </c>
      <c r="E125" s="39">
        <f>Eingabe!B73</f>
        <v>0</v>
      </c>
      <c r="F125" s="39">
        <f t="shared" si="4"/>
        <v>0</v>
      </c>
      <c r="G125" s="37" t="str">
        <f t="shared" si="0"/>
        <v>Nein</v>
      </c>
      <c r="H125" s="39">
        <f t="shared" si="6"/>
        <v>0</v>
      </c>
      <c r="I125" s="42">
        <f>IF(Berechnungstabelle!$G$108="Ja",D125*H125/100,0)</f>
        <v>0</v>
      </c>
      <c r="J125" s="112">
        <f t="shared" si="5"/>
        <v>125</v>
      </c>
      <c r="K125" s="112"/>
    </row>
    <row r="126" spans="1:11" ht="14.25" customHeight="1" x14ac:dyDescent="0.2">
      <c r="A126" s="36">
        <f t="shared" si="1"/>
        <v>2018</v>
      </c>
      <c r="B126" s="115">
        <f>Eingabe!C74</f>
        <v>0</v>
      </c>
      <c r="C126" s="38">
        <f t="shared" si="2"/>
        <v>0.3</v>
      </c>
      <c r="D126" s="42">
        <f t="shared" si="3"/>
        <v>0</v>
      </c>
      <c r="E126" s="39">
        <f>Eingabe!B74</f>
        <v>0</v>
      </c>
      <c r="F126" s="39">
        <f t="shared" si="4"/>
        <v>0</v>
      </c>
      <c r="G126" s="37" t="str">
        <f t="shared" si="0"/>
        <v>Nein</v>
      </c>
      <c r="H126" s="39">
        <f t="shared" si="6"/>
        <v>0</v>
      </c>
      <c r="I126" s="42">
        <f>IF(Berechnungstabelle!$G$108="Ja",D126*H126/100,0)</f>
        <v>0</v>
      </c>
      <c r="J126" s="112">
        <f t="shared" si="5"/>
        <v>126</v>
      </c>
      <c r="K126" s="112"/>
    </row>
    <row r="127" spans="1:11" ht="14.25" customHeight="1" x14ac:dyDescent="0.2">
      <c r="A127" s="36">
        <f t="shared" si="1"/>
        <v>2017</v>
      </c>
      <c r="B127" s="115">
        <f>Eingabe!C75</f>
        <v>0</v>
      </c>
      <c r="C127" s="38">
        <f t="shared" si="2"/>
        <v>0.35</v>
      </c>
      <c r="D127" s="42">
        <f t="shared" si="3"/>
        <v>0</v>
      </c>
      <c r="E127" s="39">
        <f>Eingabe!B75</f>
        <v>0</v>
      </c>
      <c r="F127" s="39">
        <f t="shared" si="4"/>
        <v>0</v>
      </c>
      <c r="G127" s="37" t="str">
        <f t="shared" si="0"/>
        <v>Nein</v>
      </c>
      <c r="H127" s="39">
        <f t="shared" si="6"/>
        <v>0</v>
      </c>
      <c r="I127" s="42">
        <f>IF(Berechnungstabelle!$G$108="Ja",D127*H127/100,0)</f>
        <v>0</v>
      </c>
      <c r="J127" s="112">
        <f t="shared" si="5"/>
        <v>127</v>
      </c>
      <c r="K127" s="112"/>
    </row>
    <row r="128" spans="1:11" ht="14.25" customHeight="1" x14ac:dyDescent="0.2">
      <c r="A128" s="36">
        <f t="shared" si="1"/>
        <v>2016</v>
      </c>
      <c r="B128" s="115">
        <f>Eingabe!C76</f>
        <v>0</v>
      </c>
      <c r="C128" s="38">
        <f t="shared" si="2"/>
        <v>0.39999999999999997</v>
      </c>
      <c r="D128" s="42">
        <f t="shared" si="3"/>
        <v>0</v>
      </c>
      <c r="E128" s="39">
        <f>Eingabe!B76</f>
        <v>0</v>
      </c>
      <c r="F128" s="39">
        <f t="shared" si="4"/>
        <v>0</v>
      </c>
      <c r="G128" s="37" t="str">
        <f t="shared" si="0"/>
        <v>Nein</v>
      </c>
      <c r="H128" s="39">
        <f t="shared" si="6"/>
        <v>0</v>
      </c>
      <c r="I128" s="42">
        <f>IF(Berechnungstabelle!$G$108="Ja",D128*H128/100,0)</f>
        <v>0</v>
      </c>
      <c r="J128" s="112">
        <f t="shared" si="5"/>
        <v>128</v>
      </c>
      <c r="K128" s="112"/>
    </row>
    <row r="129" spans="1:11" ht="14.25" customHeight="1" x14ac:dyDescent="0.2">
      <c r="A129" s="36">
        <f t="shared" si="1"/>
        <v>2015</v>
      </c>
      <c r="B129" s="115">
        <f>Eingabe!C77</f>
        <v>0</v>
      </c>
      <c r="C129" s="38">
        <f t="shared" si="2"/>
        <v>0.44999999999999996</v>
      </c>
      <c r="D129" s="42">
        <f t="shared" si="3"/>
        <v>0</v>
      </c>
      <c r="E129" s="39">
        <f>Eingabe!B77</f>
        <v>0</v>
      </c>
      <c r="F129" s="39">
        <f t="shared" si="4"/>
        <v>0</v>
      </c>
      <c r="G129" s="37" t="str">
        <f t="shared" si="0"/>
        <v>Nein</v>
      </c>
      <c r="H129" s="39">
        <f t="shared" si="6"/>
        <v>0</v>
      </c>
      <c r="I129" s="42">
        <f>IF(Berechnungstabelle!$G$108="Ja",D129*H129/100,0)</f>
        <v>0</v>
      </c>
      <c r="J129" s="112">
        <f t="shared" si="5"/>
        <v>129</v>
      </c>
      <c r="K129" s="112"/>
    </row>
    <row r="130" spans="1:11" ht="14.25" customHeight="1" x14ac:dyDescent="0.2">
      <c r="A130" s="36">
        <f t="shared" si="1"/>
        <v>2014</v>
      </c>
      <c r="B130" s="115">
        <f>Eingabe!C78</f>
        <v>0</v>
      </c>
      <c r="C130" s="38">
        <f t="shared" si="2"/>
        <v>0.49999999999999994</v>
      </c>
      <c r="D130" s="42">
        <f t="shared" si="3"/>
        <v>0</v>
      </c>
      <c r="E130" s="39">
        <f>Eingabe!B78</f>
        <v>0</v>
      </c>
      <c r="F130" s="39">
        <f t="shared" si="4"/>
        <v>0</v>
      </c>
      <c r="G130" s="37" t="str">
        <f t="shared" si="0"/>
        <v>Nein</v>
      </c>
      <c r="H130" s="39">
        <f t="shared" si="6"/>
        <v>0</v>
      </c>
      <c r="I130" s="42">
        <f>IF(Berechnungstabelle!$G$108="Ja",D130*H130/100,0)</f>
        <v>0</v>
      </c>
      <c r="J130" s="112">
        <f t="shared" si="5"/>
        <v>130</v>
      </c>
      <c r="K130" s="112"/>
    </row>
    <row r="131" spans="1:11" ht="14.25" customHeight="1" x14ac:dyDescent="0.2">
      <c r="A131" s="36">
        <f t="shared" si="1"/>
        <v>2013</v>
      </c>
      <c r="B131" s="115">
        <f>Eingabe!C79</f>
        <v>0</v>
      </c>
      <c r="C131" s="38">
        <f t="shared" si="2"/>
        <v>0.54999999999999993</v>
      </c>
      <c r="D131" s="42">
        <f t="shared" si="3"/>
        <v>0</v>
      </c>
      <c r="E131" s="39">
        <f>Eingabe!B79</f>
        <v>0</v>
      </c>
      <c r="F131" s="39">
        <f t="shared" si="4"/>
        <v>0</v>
      </c>
      <c r="G131" s="37" t="str">
        <f t="shared" si="0"/>
        <v>Nein</v>
      </c>
      <c r="H131" s="39">
        <f t="shared" si="6"/>
        <v>0</v>
      </c>
      <c r="I131" s="42">
        <f>IF(Berechnungstabelle!$G$108="Ja",D131*H131/100,0)</f>
        <v>0</v>
      </c>
      <c r="J131" s="112">
        <f t="shared" si="5"/>
        <v>131</v>
      </c>
      <c r="K131" s="112"/>
    </row>
    <row r="132" spans="1:11" ht="14.25" customHeight="1" x14ac:dyDescent="0.2">
      <c r="A132" s="36">
        <f t="shared" si="1"/>
        <v>2012</v>
      </c>
      <c r="B132" s="115">
        <f>Eingabe!C80</f>
        <v>0</v>
      </c>
      <c r="C132" s="38">
        <f t="shared" si="2"/>
        <v>0.6</v>
      </c>
      <c r="D132" s="42">
        <f t="shared" si="3"/>
        <v>0</v>
      </c>
      <c r="E132" s="39">
        <f>Eingabe!B80</f>
        <v>0</v>
      </c>
      <c r="F132" s="39">
        <f t="shared" si="4"/>
        <v>0</v>
      </c>
      <c r="G132" s="37" t="str">
        <f t="shared" si="0"/>
        <v>Nein</v>
      </c>
      <c r="H132" s="39">
        <f t="shared" si="6"/>
        <v>0</v>
      </c>
      <c r="I132" s="42">
        <f>IF(Berechnungstabelle!$G$108="Ja",D132*H132/100,0)</f>
        <v>0</v>
      </c>
      <c r="J132" s="112">
        <f t="shared" si="5"/>
        <v>132</v>
      </c>
      <c r="K132" s="112"/>
    </row>
    <row r="133" spans="1:11" ht="14.25" customHeight="1" x14ac:dyDescent="0.2">
      <c r="A133" s="36">
        <f t="shared" si="1"/>
        <v>2011</v>
      </c>
      <c r="B133" s="115">
        <f>Eingabe!C81</f>
        <v>0</v>
      </c>
      <c r="C133" s="38">
        <f t="shared" si="2"/>
        <v>0.65</v>
      </c>
      <c r="D133" s="42">
        <f t="shared" si="3"/>
        <v>0</v>
      </c>
      <c r="E133" s="39">
        <f>Eingabe!B81</f>
        <v>0</v>
      </c>
      <c r="F133" s="39">
        <f t="shared" si="4"/>
        <v>0</v>
      </c>
      <c r="G133" s="37" t="str">
        <f t="shared" si="0"/>
        <v>Nein</v>
      </c>
      <c r="H133" s="39">
        <f t="shared" si="6"/>
        <v>0</v>
      </c>
      <c r="I133" s="42">
        <f>IF(Berechnungstabelle!$G$108="Ja",D133*H133/100,0)</f>
        <v>0</v>
      </c>
      <c r="J133" s="112">
        <f t="shared" si="5"/>
        <v>133</v>
      </c>
      <c r="K133" s="112"/>
    </row>
    <row r="134" spans="1:11" ht="14.25" customHeight="1" x14ac:dyDescent="0.2">
      <c r="A134" s="36">
        <f t="shared" si="1"/>
        <v>2010</v>
      </c>
      <c r="B134" s="115">
        <f>Eingabe!C82</f>
        <v>0</v>
      </c>
      <c r="C134" s="38">
        <f t="shared" si="2"/>
        <v>0.70000000000000007</v>
      </c>
      <c r="D134" s="42">
        <f t="shared" si="3"/>
        <v>0</v>
      </c>
      <c r="E134" s="39">
        <f>Eingabe!B82</f>
        <v>0</v>
      </c>
      <c r="F134" s="39">
        <f t="shared" si="4"/>
        <v>0</v>
      </c>
      <c r="G134" s="37" t="str">
        <f t="shared" si="0"/>
        <v>Nein</v>
      </c>
      <c r="H134" s="39">
        <f t="shared" si="6"/>
        <v>0</v>
      </c>
      <c r="I134" s="42">
        <f>IF(Berechnungstabelle!$G$108="Ja",D134*H134/100,0)</f>
        <v>0</v>
      </c>
      <c r="J134" s="112">
        <f t="shared" si="5"/>
        <v>134</v>
      </c>
      <c r="K134" s="112"/>
    </row>
    <row r="135" spans="1:11" ht="14.25" customHeight="1" x14ac:dyDescent="0.2">
      <c r="A135" s="36">
        <f t="shared" si="1"/>
        <v>2009</v>
      </c>
      <c r="B135" s="115">
        <f>Eingabe!C83</f>
        <v>0</v>
      </c>
      <c r="C135" s="38">
        <f t="shared" si="2"/>
        <v>0.75000000000000011</v>
      </c>
      <c r="D135" s="42">
        <f t="shared" si="3"/>
        <v>0</v>
      </c>
      <c r="E135" s="39">
        <f>Eingabe!B83</f>
        <v>0</v>
      </c>
      <c r="F135" s="39">
        <f t="shared" si="4"/>
        <v>0</v>
      </c>
      <c r="G135" s="37" t="str">
        <f t="shared" si="0"/>
        <v>Nein</v>
      </c>
      <c r="H135" s="39">
        <f t="shared" si="6"/>
        <v>0</v>
      </c>
      <c r="I135" s="42">
        <f>IF(Berechnungstabelle!$G$108="Ja",D135*H135/100,0)</f>
        <v>0</v>
      </c>
      <c r="J135" s="112">
        <f t="shared" si="5"/>
        <v>135</v>
      </c>
      <c r="K135" s="112"/>
    </row>
    <row r="136" spans="1:11" ht="14.25" customHeight="1" x14ac:dyDescent="0.2">
      <c r="A136" s="36">
        <f t="shared" si="1"/>
        <v>2008</v>
      </c>
      <c r="B136" s="115">
        <f>Eingabe!C84</f>
        <v>0</v>
      </c>
      <c r="C136" s="38">
        <f t="shared" si="2"/>
        <v>0.80000000000000016</v>
      </c>
      <c r="D136" s="42">
        <f t="shared" si="3"/>
        <v>0</v>
      </c>
      <c r="E136" s="39">
        <f>Eingabe!B84</f>
        <v>0</v>
      </c>
      <c r="F136" s="39">
        <f t="shared" si="4"/>
        <v>0</v>
      </c>
      <c r="G136" s="37" t="str">
        <f t="shared" si="0"/>
        <v>Nein</v>
      </c>
      <c r="H136" s="39">
        <f t="shared" si="6"/>
        <v>0</v>
      </c>
      <c r="I136" s="42">
        <f>IF(Berechnungstabelle!$G$108="Ja",D136*H136/100,0)</f>
        <v>0</v>
      </c>
      <c r="J136" s="112">
        <f t="shared" si="5"/>
        <v>136</v>
      </c>
      <c r="K136" s="112"/>
    </row>
    <row r="137" spans="1:11" ht="14.25" customHeight="1" x14ac:dyDescent="0.2">
      <c r="A137" s="36">
        <f t="shared" si="1"/>
        <v>2007</v>
      </c>
      <c r="B137" s="115">
        <f>Eingabe!C85</f>
        <v>0</v>
      </c>
      <c r="C137" s="38">
        <f t="shared" si="2"/>
        <v>0.8500000000000002</v>
      </c>
      <c r="D137" s="42">
        <f t="shared" si="3"/>
        <v>0</v>
      </c>
      <c r="E137" s="39">
        <f>Eingabe!B85</f>
        <v>0</v>
      </c>
      <c r="F137" s="39">
        <f t="shared" si="4"/>
        <v>0</v>
      </c>
      <c r="G137" s="37" t="str">
        <f t="shared" si="0"/>
        <v>Nein</v>
      </c>
      <c r="H137" s="39">
        <f>F137-F$120</f>
        <v>0</v>
      </c>
      <c r="I137" s="42">
        <f>IF(Berechnungstabelle!$G$108="Ja",D137*H137/100,0)</f>
        <v>0</v>
      </c>
      <c r="J137" s="112">
        <f t="shared" si="5"/>
        <v>137</v>
      </c>
      <c r="K137" s="112"/>
    </row>
    <row r="138" spans="1:11" ht="14.25" customHeight="1" x14ac:dyDescent="0.2">
      <c r="A138" s="36">
        <f t="shared" si="1"/>
        <v>2006</v>
      </c>
      <c r="B138" s="115">
        <f>Eingabe!C86</f>
        <v>0</v>
      </c>
      <c r="C138" s="38">
        <f t="shared" si="2"/>
        <v>0.90000000000000024</v>
      </c>
      <c r="D138" s="42">
        <f t="shared" si="3"/>
        <v>0</v>
      </c>
      <c r="E138" s="39">
        <f>Eingabe!B86</f>
        <v>0</v>
      </c>
      <c r="F138" s="39">
        <f t="shared" si="4"/>
        <v>0</v>
      </c>
      <c r="G138" s="37" t="str">
        <f t="shared" si="0"/>
        <v>Nein</v>
      </c>
      <c r="H138" s="39">
        <f>F138-F$120</f>
        <v>0</v>
      </c>
      <c r="I138" s="42">
        <f>IF(Berechnungstabelle!$G$108="Ja",D138*H138/100,0)</f>
        <v>0</v>
      </c>
      <c r="J138" s="112">
        <f t="shared" si="5"/>
        <v>138</v>
      </c>
      <c r="K138" s="112"/>
    </row>
    <row r="139" spans="1:11" ht="14.25" customHeight="1" x14ac:dyDescent="0.2">
      <c r="A139" s="108">
        <f t="shared" si="1"/>
        <v>2005</v>
      </c>
      <c r="B139" s="116">
        <f>Eingabe!C87</f>
        <v>0</v>
      </c>
      <c r="C139" s="105">
        <f t="shared" si="2"/>
        <v>0.95000000000000029</v>
      </c>
      <c r="D139" s="109">
        <f t="shared" si="3"/>
        <v>0</v>
      </c>
      <c r="E139" s="106">
        <f>Eingabe!B87</f>
        <v>0</v>
      </c>
      <c r="F139" s="106">
        <f t="shared" si="4"/>
        <v>0</v>
      </c>
      <c r="G139" s="110"/>
      <c r="H139" s="106">
        <f>F139-F$120</f>
        <v>0</v>
      </c>
      <c r="I139" s="109">
        <f>IF(Berechnungstabelle!$G$108="Ja",D139*H139/100,0)</f>
        <v>0</v>
      </c>
      <c r="J139" s="113">
        <f t="shared" si="5"/>
        <v>139</v>
      </c>
      <c r="K139" s="113"/>
    </row>
    <row r="140" spans="1:11" ht="14.25" customHeight="1" x14ac:dyDescent="0.25">
      <c r="A140" s="26" t="s">
        <v>98</v>
      </c>
      <c r="B140" s="12"/>
      <c r="C140" s="12"/>
      <c r="D140" s="12"/>
      <c r="E140" s="12"/>
      <c r="F140" s="12"/>
      <c r="G140" s="12"/>
      <c r="I140" s="17">
        <f>ROUND(SUM(I121:I139)*20,0)/20</f>
        <v>0</v>
      </c>
      <c r="J140" s="114" t="str">
        <f>_xlfn.XLOOKUP("Ja",G121:G139,J121:J139,"keine NÄ")</f>
        <v>keine NÄ</v>
      </c>
      <c r="K140" s="117" t="str">
        <f>_xlfn.XLOOKUP("Ja",G121:G138,E121:E138,"keine NÄ")</f>
        <v>keine NÄ</v>
      </c>
    </row>
    <row r="141" spans="1:11" ht="14.25" customHeight="1" x14ac:dyDescent="0.25">
      <c r="A141" s="9"/>
      <c r="B141" s="36"/>
      <c r="C141" s="9"/>
      <c r="D141" s="9"/>
      <c r="E141" s="9"/>
      <c r="F141" s="9"/>
      <c r="G141" s="9"/>
      <c r="H141" s="9"/>
      <c r="I141" s="9"/>
      <c r="J141" s="114"/>
      <c r="K141" s="114"/>
    </row>
    <row r="142" spans="1:11" ht="14.25" customHeight="1" x14ac:dyDescent="0.25">
      <c r="A142" s="12" t="s">
        <v>48</v>
      </c>
      <c r="B142" s="9"/>
      <c r="C142" s="13"/>
      <c r="D142" s="13"/>
      <c r="E142" s="13"/>
      <c r="F142" s="13"/>
      <c r="G142" s="13"/>
      <c r="H142" s="13"/>
      <c r="J142" s="9"/>
      <c r="K142" s="9"/>
    </row>
    <row r="143" spans="1:11" ht="67.5" x14ac:dyDescent="0.2">
      <c r="A143" s="41" t="s">
        <v>8</v>
      </c>
      <c r="B143" s="102" t="s">
        <v>133</v>
      </c>
      <c r="C143" s="102" t="s">
        <v>14</v>
      </c>
      <c r="D143" s="102" t="s">
        <v>100</v>
      </c>
      <c r="E143" s="102" t="s">
        <v>12</v>
      </c>
      <c r="F143" s="102"/>
      <c r="G143" s="102" t="s">
        <v>132</v>
      </c>
      <c r="H143" s="102" t="s">
        <v>15</v>
      </c>
      <c r="I143" s="102" t="s">
        <v>81</v>
      </c>
      <c r="J143" s="102" t="s">
        <v>121</v>
      </c>
      <c r="K143" s="9"/>
    </row>
    <row r="144" spans="1:11" ht="14.25" customHeight="1" x14ac:dyDescent="0.2">
      <c r="A144" s="1"/>
      <c r="B144" s="1"/>
      <c r="C144" s="1"/>
      <c r="D144" s="3"/>
      <c r="E144" s="2"/>
      <c r="F144" s="2"/>
      <c r="G144" s="2"/>
      <c r="H144" s="1"/>
      <c r="I144" s="3"/>
      <c r="J144" s="9"/>
      <c r="K144" s="9"/>
    </row>
    <row r="145" spans="1:12" ht="14.25" customHeight="1" x14ac:dyDescent="0.2">
      <c r="A145" s="36">
        <f>A120</f>
        <v>2024</v>
      </c>
      <c r="B145" s="107"/>
      <c r="C145" s="107"/>
      <c r="D145" s="107"/>
      <c r="E145" s="4">
        <f>E120</f>
        <v>0</v>
      </c>
      <c r="F145" s="39">
        <f>E145</f>
        <v>0</v>
      </c>
      <c r="G145" s="37" t="str">
        <f>IF(E145-E146&gt;20,"Ja",IF(E146-E145&gt;20,"Ja","Nein"))</f>
        <v>Nein</v>
      </c>
      <c r="H145" s="40"/>
      <c r="I145" s="40"/>
      <c r="J145" s="112"/>
      <c r="K145" s="9"/>
    </row>
    <row r="146" spans="1:12" ht="14.25" customHeight="1" x14ac:dyDescent="0.2">
      <c r="A146" s="36">
        <f>A121</f>
        <v>2023</v>
      </c>
      <c r="B146" s="115">
        <f>Eingabe!D69</f>
        <v>0</v>
      </c>
      <c r="C146" s="38">
        <f>C145+0.2</f>
        <v>0.2</v>
      </c>
      <c r="D146" s="42">
        <f>B146*(100%-C146)</f>
        <v>0</v>
      </c>
      <c r="E146" s="4">
        <f>E121</f>
        <v>0</v>
      </c>
      <c r="F146" s="39">
        <f>IF(J146&lt;J$150,E146,K$150)</f>
        <v>0</v>
      </c>
      <c r="G146" s="37" t="str">
        <f>IF(E146-E147&gt;20,"Ja",IF(E147-E146&gt;20,"Ja","Nein"))</f>
        <v>Nein</v>
      </c>
      <c r="H146" s="39">
        <f>F146-F$145</f>
        <v>0</v>
      </c>
      <c r="I146" s="42">
        <f>IF(Berechnungstabelle!$G$108="Ja",D146*H146/100,0)</f>
        <v>0</v>
      </c>
      <c r="J146" s="112">
        <f>ROW(G146)</f>
        <v>146</v>
      </c>
      <c r="K146" s="9"/>
      <c r="L146" s="100"/>
    </row>
    <row r="147" spans="1:12" ht="14.25" customHeight="1" x14ac:dyDescent="0.2">
      <c r="A147" s="36">
        <f>A146-1</f>
        <v>2022</v>
      </c>
      <c r="B147" s="115">
        <f>Eingabe!D70</f>
        <v>0</v>
      </c>
      <c r="C147" s="38">
        <f>C146+0.2</f>
        <v>0.4</v>
      </c>
      <c r="D147" s="42">
        <f>B147*(100%-C147)</f>
        <v>0</v>
      </c>
      <c r="E147" s="4">
        <f>E122</f>
        <v>0</v>
      </c>
      <c r="F147" s="39">
        <f>IF(J147&lt;J$150,E147,K$150)</f>
        <v>0</v>
      </c>
      <c r="G147" s="37" t="str">
        <f>IF(E147-E148&gt;20,"Ja",IF(E148-E147&gt;20,"Ja","Nein"))</f>
        <v>Nein</v>
      </c>
      <c r="H147" s="39">
        <f>F147-F$145</f>
        <v>0</v>
      </c>
      <c r="I147" s="42">
        <f>IF(Berechnungstabelle!$G$108="Ja",D147*H147/100,0)</f>
        <v>0</v>
      </c>
      <c r="J147" s="112">
        <f>ROW(G147)</f>
        <v>147</v>
      </c>
      <c r="K147" s="9"/>
      <c r="L147" s="100"/>
    </row>
    <row r="148" spans="1:12" ht="14.25" customHeight="1" x14ac:dyDescent="0.2">
      <c r="A148" s="36">
        <f>A147-1</f>
        <v>2021</v>
      </c>
      <c r="B148" s="115">
        <f>Eingabe!D71</f>
        <v>0</v>
      </c>
      <c r="C148" s="38">
        <f>C147+0.2</f>
        <v>0.60000000000000009</v>
      </c>
      <c r="D148" s="42">
        <f>B148*(100%-C148)</f>
        <v>0</v>
      </c>
      <c r="E148" s="4">
        <f>E123</f>
        <v>0</v>
      </c>
      <c r="F148" s="39">
        <f>IF(J148&lt;J$150,E148,K$150)</f>
        <v>0</v>
      </c>
      <c r="G148" s="37" t="str">
        <f>IF(E148-E149&gt;20,"Ja",IF(E149-E148&gt;20,"Ja","Nein"))</f>
        <v>Nein</v>
      </c>
      <c r="H148" s="39">
        <f>F148-F$145</f>
        <v>0</v>
      </c>
      <c r="I148" s="42">
        <f>IF(Berechnungstabelle!$G$108="Ja",D148*H148/100,0)</f>
        <v>0</v>
      </c>
      <c r="J148" s="112">
        <f>ROW(G148)</f>
        <v>148</v>
      </c>
      <c r="K148" s="9"/>
      <c r="L148" s="100"/>
    </row>
    <row r="149" spans="1:12" ht="14.25" customHeight="1" x14ac:dyDescent="0.2">
      <c r="A149" s="108">
        <f>A148-1</f>
        <v>2020</v>
      </c>
      <c r="B149" s="116">
        <f>Eingabe!D72</f>
        <v>0</v>
      </c>
      <c r="C149" s="105">
        <f>C148+0.2</f>
        <v>0.8</v>
      </c>
      <c r="D149" s="109">
        <f>B149*(100%-C149)</f>
        <v>0</v>
      </c>
      <c r="E149" s="111">
        <f>E124</f>
        <v>0</v>
      </c>
      <c r="F149" s="106">
        <f>IF(J149&lt;J$150,E149,K$150)</f>
        <v>0</v>
      </c>
      <c r="G149" s="110" t="s">
        <v>3</v>
      </c>
      <c r="H149" s="106">
        <f>F149-F$145</f>
        <v>0</v>
      </c>
      <c r="I149" s="109">
        <f>IF(Berechnungstabelle!$G$108="Ja",D149*H149/100,0)</f>
        <v>0</v>
      </c>
      <c r="J149" s="113">
        <f>ROW(G149)</f>
        <v>149</v>
      </c>
      <c r="K149" s="16"/>
      <c r="L149" s="100"/>
    </row>
    <row r="150" spans="1:12" ht="14.25" customHeight="1" x14ac:dyDescent="0.25">
      <c r="A150" s="26" t="s">
        <v>99</v>
      </c>
      <c r="B150" s="26"/>
      <c r="C150" s="12"/>
      <c r="D150" s="12"/>
      <c r="E150" s="12"/>
      <c r="F150" s="12"/>
      <c r="G150" s="12"/>
      <c r="H150" s="12"/>
      <c r="I150" s="17">
        <f>ROUND(SUM(I146:I149)*20,0)/20</f>
        <v>0</v>
      </c>
      <c r="J150" s="114" t="str">
        <f>_xlfn.XLOOKUP("Ja",G146:G148,J146:J148,"keine NÄ")</f>
        <v>keine NÄ</v>
      </c>
      <c r="K150" s="117" t="str">
        <f>_xlfn.XLOOKUP("Ja",G146:G148,E146:E148,"keine NÄ")</f>
        <v>keine NÄ</v>
      </c>
    </row>
    <row r="151" spans="1:12" ht="14.25" customHeight="1" x14ac:dyDescent="0.2"/>
    <row r="152" spans="1:12" ht="14.25" customHeight="1" x14ac:dyDescent="0.2"/>
    <row r="153" spans="1:12" ht="14.25" customHeight="1" x14ac:dyDescent="0.2"/>
    <row r="154" spans="1:12" ht="14.25" customHeight="1" x14ac:dyDescent="0.2"/>
    <row r="155" spans="1:12" ht="14.25" customHeight="1" x14ac:dyDescent="0.2"/>
    <row r="156" spans="1:12" ht="14.25" customHeight="1" x14ac:dyDescent="0.2"/>
    <row r="157" spans="1:12" ht="14.25" customHeight="1" x14ac:dyDescent="0.2"/>
    <row r="158" spans="1:12" ht="14.25" customHeight="1" x14ac:dyDescent="0.2"/>
    <row r="159" spans="1:12" ht="14.25" customHeight="1" x14ac:dyDescent="0.2"/>
    <row r="160" spans="1:12" ht="14.25" customHeight="1" x14ac:dyDescent="0.2"/>
    <row r="161" spans="2:2" ht="14.25" customHeight="1" x14ac:dyDescent="0.2"/>
    <row r="162" spans="2:2" ht="14.25" customHeight="1" x14ac:dyDescent="0.2"/>
    <row r="163" spans="2:2" ht="14.25" customHeight="1" x14ac:dyDescent="0.2"/>
    <row r="164" spans="2:2" ht="14.25" customHeight="1" x14ac:dyDescent="0.2"/>
    <row r="165" spans="2:2" ht="14.25" customHeight="1" x14ac:dyDescent="0.2"/>
    <row r="166" spans="2:2" ht="14.25" customHeight="1" x14ac:dyDescent="0.25">
      <c r="B166" s="11"/>
    </row>
    <row r="167" spans="2:2" ht="14.25" customHeight="1" x14ac:dyDescent="0.2"/>
    <row r="168" spans="2:2" ht="14.25" customHeight="1" x14ac:dyDescent="0.2"/>
    <row r="169" spans="2:2" ht="14.25" customHeight="1" x14ac:dyDescent="0.2"/>
    <row r="170" spans="2:2" ht="14.25" customHeight="1" x14ac:dyDescent="0.2"/>
    <row r="171" spans="2:2" ht="14.25" customHeight="1" x14ac:dyDescent="0.2"/>
    <row r="172" spans="2:2" ht="14.25" customHeight="1" x14ac:dyDescent="0.2"/>
    <row r="173" spans="2:2" ht="14.25" customHeight="1" x14ac:dyDescent="0.2"/>
    <row r="174" spans="2:2" ht="14.25" customHeight="1" x14ac:dyDescent="0.2"/>
    <row r="175" spans="2:2" ht="14.25" customHeight="1" x14ac:dyDescent="0.2"/>
    <row r="176" spans="2:2" ht="14.25" customHeight="1" x14ac:dyDescent="0.2"/>
    <row r="177" spans="2:2" ht="14.25" customHeight="1" x14ac:dyDescent="0.25">
      <c r="B177" s="11"/>
    </row>
    <row r="178" spans="2:2" ht="14.25" customHeight="1" x14ac:dyDescent="0.2"/>
    <row r="179" spans="2:2" ht="14.25" customHeight="1" x14ac:dyDescent="0.2"/>
    <row r="180" spans="2:2" ht="14.25" customHeight="1" x14ac:dyDescent="0.2"/>
    <row r="181" spans="2:2" ht="14.25" customHeight="1" x14ac:dyDescent="0.2"/>
    <row r="182" spans="2:2" ht="14.25" customHeight="1" x14ac:dyDescent="0.2"/>
    <row r="183" spans="2:2" ht="14.25" customHeight="1" x14ac:dyDescent="0.2"/>
    <row r="184" spans="2:2" ht="14.25" customHeight="1" x14ac:dyDescent="0.2"/>
    <row r="185" spans="2:2" ht="14.25" customHeight="1" x14ac:dyDescent="0.2"/>
    <row r="186" spans="2:2" ht="14.25" customHeight="1" x14ac:dyDescent="0.2"/>
    <row r="187" spans="2:2" ht="14.25" customHeight="1" x14ac:dyDescent="0.2"/>
    <row r="188" spans="2:2" ht="14.25" customHeight="1" x14ac:dyDescent="0.2"/>
    <row r="189" spans="2:2" ht="14.25" customHeight="1" x14ac:dyDescent="0.2"/>
    <row r="190" spans="2:2" ht="14.25" customHeight="1" x14ac:dyDescent="0.2"/>
    <row r="191" spans="2:2" ht="14.25" customHeight="1" x14ac:dyDescent="0.2"/>
    <row r="192" spans="2: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</sheetData>
  <sheetProtection formatCells="0" formatColumns="0" formatRows="0" insertColumns="0" insertRows="0" insertHyperlinks="0" deleteColumns="0" deleteRows="0" sort="0" autoFilter="0" pivotTables="0"/>
  <mergeCells count="31">
    <mergeCell ref="A114:D114"/>
    <mergeCell ref="A93:D93"/>
    <mergeCell ref="A101:D101"/>
    <mergeCell ref="A104:D104"/>
    <mergeCell ref="A105:D105"/>
    <mergeCell ref="A106:D106"/>
    <mergeCell ref="A79:D79"/>
    <mergeCell ref="A68:D68"/>
    <mergeCell ref="A73:D73"/>
    <mergeCell ref="A71:D71"/>
    <mergeCell ref="A67:D67"/>
    <mergeCell ref="A69:D69"/>
    <mergeCell ref="A72:D72"/>
    <mergeCell ref="A70:D70"/>
    <mergeCell ref="A50:D50"/>
    <mergeCell ref="A51:D51"/>
    <mergeCell ref="A61:D61"/>
    <mergeCell ref="A46:D46"/>
    <mergeCell ref="A47:D47"/>
    <mergeCell ref="A48:D48"/>
    <mergeCell ref="A49:D49"/>
    <mergeCell ref="A35:D35"/>
    <mergeCell ref="A28:D28"/>
    <mergeCell ref="A29:D29"/>
    <mergeCell ref="A24:D24"/>
    <mergeCell ref="A34:D34"/>
    <mergeCell ref="A13:D13"/>
    <mergeCell ref="A14:D14"/>
    <mergeCell ref="A3:D3"/>
    <mergeCell ref="A7:D7"/>
    <mergeCell ref="A8:D8"/>
  </mergeCells>
  <pageMargins left="0.7" right="0.7" top="0.78740157499999996" bottom="0.78740157499999996" header="0.3" footer="0.3"/>
  <pageSetup paperSize="9" scale="41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kt Management Dokument" ma:contentTypeID="0x01010042AA578C1F2AEA449886D6CC0B96CFC3010100F84BAE3DA3674D418F65B107A0ED8A85" ma:contentTypeVersion="16" ma:contentTypeDescription="Ein neues Projekt Management Dokument erstellen" ma:contentTypeScope="" ma:versionID="f6e3ef2842fe1a036a3c507071550341">
  <xsd:schema xmlns:xsd="http://www.w3.org/2001/XMLSchema" xmlns:xs="http://www.w3.org/2001/XMLSchema" xmlns:p="http://schemas.microsoft.com/office/2006/metadata/properties" xmlns:ns1="http://schemas.microsoft.com/sharepoint/v3" xmlns:ns2="99d7bc52-8cda-49bf-97a2-2cbaaebc3be5" targetNamespace="http://schemas.microsoft.com/office/2006/metadata/properties" ma:root="true" ma:fieldsID="2a0a1278c6ed96ce1b980909ed44d1b4" ns1:_="" ns2:_="">
    <xsd:import namespace="http://schemas.microsoft.com/sharepoint/v3"/>
    <xsd:import namespace="99d7bc52-8cda-49bf-97a2-2cbaaebc3be5"/>
    <xsd:element name="properties">
      <xsd:complexType>
        <xsd:sequence>
          <xsd:element name="documentManagement">
            <xsd:complexType>
              <xsd:all>
                <xsd:element ref="ns1:vosDocOrganisation" minOccurs="0"/>
                <xsd:element ref="ns1:vosDocOrganisationShort" minOccurs="0"/>
                <xsd:element ref="ns1:vosDocState" minOccurs="0"/>
                <xsd:element ref="ns1:vosDocClassification" minOccurs="0"/>
                <xsd:element ref="ns1:vosProjectPhase" minOccurs="0"/>
                <xsd:element ref="ns1:vosProjectDeliverable" minOccurs="0"/>
                <xsd:element ref="ns1:vosProjectName" minOccurs="0"/>
                <xsd:element ref="ns1:vosProjectShort" minOccurs="0"/>
                <xsd:element ref="ns1:vosProjectNr" minOccurs="0"/>
                <xsd:element ref="ns1:vosProjectLead" minOccurs="0"/>
                <xsd:element ref="ns1:vosProjectCustomer" minOccurs="0"/>
                <xsd:element ref="ns1:vosProjectMgmtActivity" minOccurs="0"/>
                <xsd:element ref="ns1:vosDocVer" minOccurs="0"/>
                <xsd:element ref="ns2:Versionsbemerk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vosDocOrganisation" ma:index="8" nillable="true" ma:displayName="Organisation" ma:default="" ma:internalName="vosDocOrganisation">
      <xsd:simpleType>
        <xsd:restriction base="dms:Text"/>
      </xsd:simpleType>
    </xsd:element>
    <xsd:element name="vosDocOrganisationShort" ma:index="9" nillable="true" ma:displayName="Organisation Abkürzung" ma:default="" ma:internalName="vosDocOrganisationShort">
      <xsd:simpleType>
        <xsd:restriction base="dms:Text"/>
      </xsd:simpleType>
    </xsd:element>
    <xsd:element name="vosDocState" ma:index="10" nillable="true" ma:displayName="Dokument Status" ma:default="in Arbeit" ma:format="Dropdown" ma:internalName="vosDocState" ma:readOnly="false">
      <xsd:simpleType>
        <xsd:restriction base="dms:Choice">
          <xsd:enumeration value="in Arbeit"/>
          <xsd:enumeration value="zur Prüfung"/>
          <xsd:enumeration value="genehmigt zur Nutzung"/>
        </xsd:restriction>
      </xsd:simpleType>
    </xsd:element>
    <xsd:element name="vosDocClassification" ma:index="11" nillable="true" ma:displayName="Klassifizierung" ma:default="nicht klassiert" ma:format="Dropdown" ma:internalName="vosDocClassification" ma:readOnly="false">
      <xsd:simpleType>
        <xsd:restriction base="dms:Choice">
          <xsd:enumeration value="nicht klassiert"/>
          <xsd:enumeration value="intern"/>
          <xsd:enumeration value="vetraulich"/>
        </xsd:restriction>
      </xsd:simpleType>
    </xsd:element>
    <xsd:element name="vosProjectPhase" ma:index="12" nillable="true" ma:displayName="Projektphase" ma:format="Dropdown" ma:internalName="vosProjectPhase" ma:readOnly="false">
      <xsd:simpleType>
        <xsd:restriction base="dms:Choice">
          <xsd:enumeration value="Initalisierung"/>
          <xsd:enumeration value="Voranalyse"/>
          <xsd:enumeration value="Konzept"/>
          <xsd:enumeration value="Realisierung"/>
          <xsd:enumeration value="Implementation"/>
          <xsd:enumeration value="Einführung"/>
          <xsd:enumeration value="Abschluss"/>
        </xsd:restriction>
      </xsd:simpleType>
    </xsd:element>
    <xsd:element name="vosProjectDeliverable" ma:index="13" nillable="true" ma:displayName="Ergebnistyp" ma:format="Dropdown" ma:internalName="vosProjectDeliverable" ma:readOnly="false">
      <xsd:simpleType>
        <xsd:restriction base="dms:Choice">
          <xsd:enumeration value="Anwendungshandbuch"/>
          <xsd:enumeration value="Arbeitsauftrag"/>
          <xsd:enumeration value="Ausbildungskonzept"/>
          <xsd:enumeration value="Bedarfsanforderung"/>
          <xsd:enumeration value="Bericht"/>
          <xsd:enumeration value="Betriebshandbuch"/>
          <xsd:enumeration value="Einführungskonzept"/>
          <xsd:enumeration value="Evaluationsbericht"/>
          <xsd:enumeration value="Kriterienkatalog"/>
          <xsd:enumeration value="Lösungsvorschläge"/>
          <xsd:enumeration value="Offerte"/>
          <xsd:enumeration value="Organisationshandbuch"/>
          <xsd:enumeration value="Parametrisierungskonzept"/>
          <xsd:enumeration value="Pflichtenheft"/>
          <xsd:enumeration value="Projektantrag"/>
          <xsd:enumeration value="Projektentscheide"/>
          <xsd:enumeration value="Projekterfahrungen"/>
          <xsd:enumeration value="Projekthandbuch"/>
          <xsd:enumeration value="Projektplan"/>
          <xsd:enumeration value="Protokoll"/>
          <xsd:enumeration value="Prototyp"/>
          <xsd:enumeration value="Prozess- und Organisationsbeschreibung"/>
          <xsd:enumeration value="Supporthandbuch"/>
          <xsd:enumeration value="Systemanforderungen"/>
          <xsd:enumeration value="Systemarchitektur"/>
          <xsd:enumeration value="Systemziele"/>
          <xsd:enumeration value="Vertrag"/>
          <xsd:enumeration value="Wirtschaftlichkeit"/>
        </xsd:restriction>
      </xsd:simpleType>
    </xsd:element>
    <xsd:element name="vosProjectName" ma:index="14" nillable="true" ma:displayName="Projektname" ma:default="" ma:internalName="vosProjectName">
      <xsd:simpleType>
        <xsd:restriction base="dms:Text"/>
      </xsd:simpleType>
    </xsd:element>
    <xsd:element name="vosProjectShort" ma:index="15" nillable="true" ma:displayName="Projektabkürzung" ma:default="" ma:internalName="vosProjectShort">
      <xsd:simpleType>
        <xsd:restriction base="dms:Text"/>
      </xsd:simpleType>
    </xsd:element>
    <xsd:element name="vosProjectNr" ma:index="16" nillable="true" ma:displayName="Projektnummer" ma:default="" ma:internalName="vosProjectNr">
      <xsd:simpleType>
        <xsd:restriction base="dms:Text"/>
      </xsd:simpleType>
    </xsd:element>
    <xsd:element name="vosProjectLead" ma:index="17" nillable="true" ma:displayName="Projektleiter" ma:default="" ma:internalName="vosProjectLead">
      <xsd:simpleType>
        <xsd:restriction base="dms:Text"/>
      </xsd:simpleType>
    </xsd:element>
    <xsd:element name="vosProjectCustomer" ma:index="18" nillable="true" ma:displayName="Auftraggeber" ma:default="" ma:internalName="vosProjectCustomer">
      <xsd:simpleType>
        <xsd:restriction base="dms:Text"/>
      </xsd:simpleType>
    </xsd:element>
    <xsd:element name="vosProjectMgmtActivity" ma:index="19" nillable="true" ma:displayName="Projektführung" ma:format="Dropdown" ma:internalName="vosProjectMgmtActivity" ma:readOnly="false">
      <xsd:simpleType>
        <xsd:restriction base="dms:Choice">
          <xsd:enumeration value="Projektmanagement"/>
          <xsd:enumeration value="Risikomanagement"/>
          <xsd:enumeration value="Qualitätssicherung"/>
          <xsd:enumeration value="Konfigurationsmanagement"/>
          <xsd:enumeration value="Projektmarketing"/>
        </xsd:restriction>
      </xsd:simpleType>
    </xsd:element>
    <xsd:element name="vosDocVer" ma:index="20" nillable="true" ma:displayName="Dok Version" ma:default="" ma:internalName="vosDocVer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7bc52-8cda-49bf-97a2-2cbaaebc3be5" elementFormDefault="qualified">
    <xsd:import namespace="http://schemas.microsoft.com/office/2006/documentManagement/types"/>
    <xsd:import namespace="http://schemas.microsoft.com/office/infopath/2007/PartnerControls"/>
    <xsd:element name="Versionsbemerkung" ma:index="21" nillable="true" ma:displayName="Versionsbemerkung" ma:internalName="Versionsbemerk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sDocOrganisation xmlns="http://schemas.microsoft.com/sharepoint/v3" xsi:nil="true"/>
    <vosDocOrganisationShort xmlns="http://schemas.microsoft.com/sharepoint/v3" xsi:nil="true"/>
    <vosProjectNr xmlns="http://schemas.microsoft.com/sharepoint/v3" xsi:nil="true"/>
    <vosDocState xmlns="http://schemas.microsoft.com/sharepoint/v3">in Arbeit</vosDocState>
    <vosProjectCustomer xmlns="http://schemas.microsoft.com/sharepoint/v3" xsi:nil="true"/>
    <vosProjectPhase xmlns="http://schemas.microsoft.com/sharepoint/v3" xsi:nil="true"/>
    <vosProjectShort xmlns="http://schemas.microsoft.com/sharepoint/v3" xsi:nil="true"/>
    <vosDocVer xmlns="http://schemas.microsoft.com/sharepoint/v3" xsi:nil="true"/>
    <vosDocClassification xmlns="http://schemas.microsoft.com/sharepoint/v3">nicht klassiert</vosDocClassification>
    <vosProjectDeliverable xmlns="http://schemas.microsoft.com/sharepoint/v3" xsi:nil="true"/>
    <vosProjectName xmlns="http://schemas.microsoft.com/sharepoint/v3" xsi:nil="true"/>
    <vosProjectLead xmlns="http://schemas.microsoft.com/sharepoint/v3" xsi:nil="true"/>
    <vosProjectMgmtActivity xmlns="http://schemas.microsoft.com/sharepoint/v3" xsi:nil="true"/>
    <Versionsbemerkung xmlns="99d7bc52-8cda-49bf-97a2-2cbaaebc3be5" xsi:nil="true"/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C8AB49C0-93D9-4285-A879-07CA183B4B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d7bc52-8cda-49bf-97a2-2cbaaebc3b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268AFA-2C26-404F-894C-FD955BD11D9F}">
  <ds:schemaRefs>
    <ds:schemaRef ds:uri="http://www.w3.org/XML/1998/namespace"/>
    <ds:schemaRef ds:uri="http://purl.org/dc/dcmitype/"/>
    <ds:schemaRef ds:uri="http://schemas.microsoft.com/office/infopath/2007/PartnerControls"/>
    <ds:schemaRef ds:uri="99d7bc52-8cda-49bf-97a2-2cbaaebc3be5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ED64CF1-549C-43CF-AE2B-032C18B9D5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Eingabe</vt:lpstr>
      <vt:lpstr>Quittung</vt:lpstr>
      <vt:lpstr>Versionierung</vt:lpstr>
      <vt:lpstr>Berechnungstabelle</vt:lpstr>
      <vt:lpstr>Eingabe!Druckbereich</vt:lpstr>
      <vt:lpstr>Quittung!Druckbereich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T. Ulrich</dc:creator>
  <cp:lastModifiedBy>Ulrich Stefan Tobias ESTV</cp:lastModifiedBy>
  <cp:lastPrinted>2025-03-19T12:20:13Z</cp:lastPrinted>
  <dcterms:created xsi:type="dcterms:W3CDTF">2023-02-27T15:32:06Z</dcterms:created>
  <dcterms:modified xsi:type="dcterms:W3CDTF">2025-08-18T12:24:11Z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0x01010042AA578C1F2AEA449886D6CC0B96CFC3010100F84BAE3DA3674D418F65B107A0ED8A85</vt:lpwstr>
  </property>
  <property fmtid="{D5CDD505-2E9C-101B-9397-08002B2CF9AE}" pid="3" name="MSIP_Label_c5c8fc13-10ff-486c-8b98-f1c4969692dd_Enabled">
    <vt:lpwstr>true</vt:lpwstr>
  </property>
  <property fmtid="{D5CDD505-2E9C-101B-9397-08002B2CF9AE}" pid="4" name="MSIP_Label_c5c8fc13-10ff-486c-8b98-f1c4969692dd_SetDate">
    <vt:lpwstr>2025-02-27T08:57:49Z</vt:lpwstr>
  </property>
  <property fmtid="{D5CDD505-2E9C-101B-9397-08002B2CF9AE}" pid="5" name="MSIP_Label_c5c8fc13-10ff-486c-8b98-f1c4969692dd_Method">
    <vt:lpwstr>Privileged</vt:lpwstr>
  </property>
  <property fmtid="{D5CDD505-2E9C-101B-9397-08002B2CF9AE}" pid="6" name="MSIP_Label_c5c8fc13-10ff-486c-8b98-f1c4969692dd_Name">
    <vt:lpwstr>L3</vt:lpwstr>
  </property>
  <property fmtid="{D5CDD505-2E9C-101B-9397-08002B2CF9AE}" pid="7" name="MSIP_Label_c5c8fc13-10ff-486c-8b98-f1c4969692dd_SiteId">
    <vt:lpwstr>6ae27add-8276-4a38-88c1-3a9c1f973767</vt:lpwstr>
  </property>
  <property fmtid="{D5CDD505-2E9C-101B-9397-08002B2CF9AE}" pid="8" name="MSIP_Label_c5c8fc13-10ff-486c-8b98-f1c4969692dd_ActionId">
    <vt:lpwstr>5f186b4e-edec-46f2-b6f5-ad9615e3bfeb</vt:lpwstr>
  </property>
  <property fmtid="{D5CDD505-2E9C-101B-9397-08002B2CF9AE}" pid="9" name="MSIP_Label_c5c8fc13-10ff-486c-8b98-f1c4969692dd_ContentBits">
    <vt:lpwstr>0</vt:lpwstr>
  </property>
  <property fmtid="{D5CDD505-2E9C-101B-9397-08002B2CF9AE}" pid="10" name="MSIP_Label_c5c8fc13-10ff-486c-8b98-f1c4969692dd_Tag">
    <vt:lpwstr>10, 0, 1, 1</vt:lpwstr>
  </property>
</Properties>
</file>